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130" windowWidth="15480" windowHeight="2670" tabRatio="896" firstSheet="6" activeTab="15"/>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Overall Summary" sheetId="7" r:id="rId7"/>
    <sheet name="CREG Header" sheetId="8" r:id="rId8"/>
    <sheet name="City Dev" sheetId="9" r:id="rId9"/>
    <sheet name="Corp Prop" sheetId="10" r:id="rId10"/>
    <sheet name="Housing" sheetId="11" r:id="rId11"/>
    <sheet name="OD&amp;CS Header" sheetId="12" r:id="rId12"/>
    <sheet name="Finance" sheetId="13" r:id="rId13"/>
    <sheet name="Bus Imp &amp; Tech" sheetId="14" r:id="rId14"/>
    <sheet name="Cust Serv" sheetId="15" r:id="rId15"/>
    <sheet name="HR &amp; Fac" sheetId="16" r:id="rId16"/>
    <sheet name="L&amp;G" sheetId="17" r:id="rId17"/>
    <sheet name="CSER Header" sheetId="18" r:id="rId18"/>
    <sheet name="Env Dev" sheetId="19" r:id="rId19"/>
    <sheet name="Direct Services" sheetId="20" r:id="rId20"/>
    <sheet name="City Leisure" sheetId="21" r:id="rId21"/>
    <sheet name="Comm Dev Team" sheetId="22" r:id="rId22"/>
    <sheet name="CEXC Header" sheetId="23" r:id="rId23"/>
    <sheet name="PCC" sheetId="24" r:id="rId24"/>
  </sheets>
  <externalReferences>
    <externalReference r:id="rId27"/>
  </externalReferences>
  <definedNames>
    <definedName name="_xlnm.Print_Area" localSheetId="13">'Bus Imp &amp; Tech'!$A$1:$Q$45</definedName>
    <definedName name="_xlnm.Print_Area" localSheetId="22">'CEXC Header'!$A$1:$O$4</definedName>
    <definedName name="_xlnm.Print_Area" localSheetId="8">'City Dev'!$A$1:$Q$50</definedName>
    <definedName name="_xlnm.Print_Area" localSheetId="20">'City Leisure'!$A$1:$Q$63</definedName>
    <definedName name="_xlnm.Print_Area" localSheetId="21">'Comm Dev Team'!$A$1:$Q$27</definedName>
    <definedName name="_xlnm.Print_Area" localSheetId="9">'Corp Prop'!$A$1:$Q$43</definedName>
    <definedName name="_xlnm.Print_Area" localSheetId="7">'CREG Header'!$A$1:$O$4</definedName>
    <definedName name="_xlnm.Print_Area" localSheetId="17">'CSER Header'!$A$1:$O$4</definedName>
    <definedName name="_xlnm.Print_Area" localSheetId="14">'Cust Serv'!$A$1:$Q$43</definedName>
    <definedName name="_xlnm.Print_Area" localSheetId="19">'Direct Services'!$A$1:$Q$80</definedName>
    <definedName name="_xlnm.Print_Area" localSheetId="18">'Env Dev'!$A$1:$Q$47</definedName>
    <definedName name="_xlnm.Print_Area" localSheetId="1">'Fees and Charges'!$A$1:$O$95</definedName>
    <definedName name="_xlnm.Print_Area" localSheetId="12">'Finance'!$A$1:$Q$28</definedName>
    <definedName name="_xlnm.Print_Area" localSheetId="5">'Header'!$A$1:$N$5</definedName>
    <definedName name="_xlnm.Print_Area" localSheetId="10">'Housing'!$A$1:$Q$25</definedName>
    <definedName name="_xlnm.Print_Area" localSheetId="15">'HR &amp; Fac'!$A$1:$Q$53</definedName>
    <definedName name="_xlnm.Print_Area" localSheetId="16">'L&amp;G'!$A$1:$Q$44</definedName>
    <definedName name="_xlnm.Print_Area" localSheetId="11">'OD&amp;CS Header'!$A$1:$O$4</definedName>
    <definedName name="_xlnm.Print_Area" localSheetId="6">'Overall Summary'!$A$1:$R$124</definedName>
    <definedName name="_xlnm.Print_Area" localSheetId="23">'PCC'!$A$1:$Q$50</definedName>
    <definedName name="_xlnm.Print_Area" localSheetId="0">'Summary'!$B$2:$BE$167</definedName>
    <definedName name="_xlnm.Print_Titles" localSheetId="13">'Bus Imp &amp; Tech'!$1:$3</definedName>
    <definedName name="_xlnm.Print_Titles" localSheetId="8">'City Dev'!$1:$3</definedName>
    <definedName name="_xlnm.Print_Titles" localSheetId="20">'City Leisure'!$1:$3</definedName>
    <definedName name="_xlnm.Print_Titles" localSheetId="9">'Corp Prop'!$1:$3</definedName>
    <definedName name="_xlnm.Print_Titles" localSheetId="14">'Cust Serv'!$1:$3</definedName>
    <definedName name="_xlnm.Print_Titles" localSheetId="19">'Direct Services'!$1:$3</definedName>
    <definedName name="_xlnm.Print_Titles" localSheetId="2">'Efficiencies'!$1:$3</definedName>
    <definedName name="_xlnm.Print_Titles" localSheetId="18">'Env Dev'!$1:$3</definedName>
    <definedName name="_xlnm.Print_Titles" localSheetId="1">'Fees and Charges'!$1:$3</definedName>
    <definedName name="_xlnm.Print_Titles" localSheetId="12">'Finance'!$1:$3</definedName>
    <definedName name="_xlnm.Print_Titles" localSheetId="10">'Housing'!$1:$3</definedName>
    <definedName name="_xlnm.Print_Titles" localSheetId="15">'HR &amp; Fac'!$1:$3</definedName>
    <definedName name="_xlnm.Print_Titles" localSheetId="16">'L&amp;G'!$1:$3</definedName>
    <definedName name="_xlnm.Print_Titles" localSheetId="6">'Overall Summary'!$1:$4</definedName>
    <definedName name="_xlnm.Print_Titles" localSheetId="23">'PCC'!$1:$3</definedName>
    <definedName name="_xlnm.Print_Titles" localSheetId="0">'Summary'!$2:$3</definedName>
    <definedName name="Z_EC85F257_2A13_4044_B2FB_850030FFD6DE_.wvu.Cols" localSheetId="2" hidden="1">'Efficiencies'!$P:$AB</definedName>
    <definedName name="Z_EC85F257_2A13_4044_B2FB_850030FFD6DE_.wvu.Cols" localSheetId="1" hidden="1">'Fees and Charges'!$P:$AA</definedName>
    <definedName name="Z_EC85F257_2A13_4044_B2FB_850030FFD6DE_.wvu.Cols" localSheetId="3" hidden="1">'Service Reductions'!$P:$AA</definedName>
    <definedName name="Z_EC85F257_2A13_4044_B2FB_850030FFD6DE_.wvu.Cols" localSheetId="0" hidden="1">'Summary'!$G:$G,'Summary'!$J:$AD,'Summary'!$AI:$AI,'Summary'!$AP:$AP,'Summary'!$AW:$AW,'Summary'!$BD:$BD</definedName>
    <definedName name="Z_EC85F257_2A13_4044_B2FB_850030FFD6DE_.wvu.PrintArea" localSheetId="13" hidden="1">'Bus Imp &amp; Tech'!$A$1:$R$46</definedName>
    <definedName name="Z_EC85F257_2A13_4044_B2FB_850030FFD6DE_.wvu.PrintArea" localSheetId="22" hidden="1">'CEXC Header'!$A$1:$O$4</definedName>
    <definedName name="Z_EC85F257_2A13_4044_B2FB_850030FFD6DE_.wvu.PrintArea" localSheetId="8" hidden="1">'City Dev'!$A$1:$S$51</definedName>
    <definedName name="Z_EC85F257_2A13_4044_B2FB_850030FFD6DE_.wvu.PrintArea" localSheetId="20" hidden="1">'City Leisure'!$A$1:$U$64</definedName>
    <definedName name="Z_EC85F257_2A13_4044_B2FB_850030FFD6DE_.wvu.PrintArea" localSheetId="21" hidden="1">'Comm Dev Team'!$A$1:$R$28</definedName>
    <definedName name="Z_EC85F257_2A13_4044_B2FB_850030FFD6DE_.wvu.PrintArea" localSheetId="9" hidden="1">'Corp Prop'!$A$1:$S$45</definedName>
    <definedName name="Z_EC85F257_2A13_4044_B2FB_850030FFD6DE_.wvu.PrintArea" localSheetId="7" hidden="1">'CREG Header'!$A$1:$O$4</definedName>
    <definedName name="Z_EC85F257_2A13_4044_B2FB_850030FFD6DE_.wvu.PrintArea" localSheetId="17" hidden="1">'CSER Header'!$A$1:$O$4</definedName>
    <definedName name="Z_EC85F257_2A13_4044_B2FB_850030FFD6DE_.wvu.PrintArea" localSheetId="14" hidden="1">'Cust Serv'!$A$1:$U$44</definedName>
    <definedName name="Z_EC85F257_2A13_4044_B2FB_850030FFD6DE_.wvu.PrintArea" localSheetId="19" hidden="1">'Direct Services'!$A$1:$R$80</definedName>
    <definedName name="Z_EC85F257_2A13_4044_B2FB_850030FFD6DE_.wvu.PrintArea" localSheetId="18" hidden="1">'Env Dev'!$A$1:$R$48</definedName>
    <definedName name="Z_EC85F257_2A13_4044_B2FB_850030FFD6DE_.wvu.PrintArea" localSheetId="1" hidden="1">'Fees and Charges'!$A$1:$O$95</definedName>
    <definedName name="Z_EC85F257_2A13_4044_B2FB_850030FFD6DE_.wvu.PrintArea" localSheetId="12" hidden="1">'Finance'!$A$1:$R$29</definedName>
    <definedName name="Z_EC85F257_2A13_4044_B2FB_850030FFD6DE_.wvu.PrintArea" localSheetId="5" hidden="1">'Header'!$A$1:$N$5</definedName>
    <definedName name="Z_EC85F257_2A13_4044_B2FB_850030FFD6DE_.wvu.PrintArea" localSheetId="10" hidden="1">'Housing'!$A$1:$R$26</definedName>
    <definedName name="Z_EC85F257_2A13_4044_B2FB_850030FFD6DE_.wvu.PrintArea" localSheetId="15" hidden="1">'HR &amp; Fac'!$A$1:$S$54</definedName>
    <definedName name="Z_EC85F257_2A13_4044_B2FB_850030FFD6DE_.wvu.PrintArea" localSheetId="16" hidden="1">'L&amp;G'!$A$1:$U$45</definedName>
    <definedName name="Z_EC85F257_2A13_4044_B2FB_850030FFD6DE_.wvu.PrintArea" localSheetId="11" hidden="1">'OD&amp;CS Header'!$A$1:$O$4</definedName>
    <definedName name="Z_EC85F257_2A13_4044_B2FB_850030FFD6DE_.wvu.PrintArea" localSheetId="6" hidden="1">'Overall Summary'!$A$1:$R$123</definedName>
    <definedName name="Z_EC85F257_2A13_4044_B2FB_850030FFD6DE_.wvu.PrintArea" localSheetId="23" hidden="1">'PCC'!$A$1:$S$50</definedName>
    <definedName name="Z_EC85F257_2A13_4044_B2FB_850030FFD6DE_.wvu.PrintArea" localSheetId="0" hidden="1">'Summary'!$B$2:$BE$167</definedName>
    <definedName name="Z_EC85F257_2A13_4044_B2FB_850030FFD6DE_.wvu.PrintTitles" localSheetId="13" hidden="1">'Bus Imp &amp; Tech'!$1:$3</definedName>
    <definedName name="Z_EC85F257_2A13_4044_B2FB_850030FFD6DE_.wvu.PrintTitles" localSheetId="8" hidden="1">'City Dev'!$1:$3</definedName>
    <definedName name="Z_EC85F257_2A13_4044_B2FB_850030FFD6DE_.wvu.PrintTitles" localSheetId="20" hidden="1">'City Leisure'!$1:$3</definedName>
    <definedName name="Z_EC85F257_2A13_4044_B2FB_850030FFD6DE_.wvu.PrintTitles" localSheetId="9" hidden="1">'Corp Prop'!$1:$3</definedName>
    <definedName name="Z_EC85F257_2A13_4044_B2FB_850030FFD6DE_.wvu.PrintTitles" localSheetId="14" hidden="1">'Cust Serv'!$1:$3</definedName>
    <definedName name="Z_EC85F257_2A13_4044_B2FB_850030FFD6DE_.wvu.PrintTitles" localSheetId="19" hidden="1">'Direct Services'!$1:$3</definedName>
    <definedName name="Z_EC85F257_2A13_4044_B2FB_850030FFD6DE_.wvu.PrintTitles" localSheetId="2" hidden="1">'Efficiencies'!$1:$3</definedName>
    <definedName name="Z_EC85F257_2A13_4044_B2FB_850030FFD6DE_.wvu.PrintTitles" localSheetId="18" hidden="1">'Env Dev'!$1:$3</definedName>
    <definedName name="Z_EC85F257_2A13_4044_B2FB_850030FFD6DE_.wvu.PrintTitles" localSheetId="1" hidden="1">'Fees and Charges'!$1:$3</definedName>
    <definedName name="Z_EC85F257_2A13_4044_B2FB_850030FFD6DE_.wvu.PrintTitles" localSheetId="12" hidden="1">'Finance'!$1:$3</definedName>
    <definedName name="Z_EC85F257_2A13_4044_B2FB_850030FFD6DE_.wvu.PrintTitles" localSheetId="10" hidden="1">'Housing'!$1:$3</definedName>
    <definedName name="Z_EC85F257_2A13_4044_B2FB_850030FFD6DE_.wvu.PrintTitles" localSheetId="15" hidden="1">'HR &amp; Fac'!$1:$3</definedName>
    <definedName name="Z_EC85F257_2A13_4044_B2FB_850030FFD6DE_.wvu.PrintTitles" localSheetId="16" hidden="1">'L&amp;G'!$1:$3</definedName>
    <definedName name="Z_EC85F257_2A13_4044_B2FB_850030FFD6DE_.wvu.PrintTitles" localSheetId="6" hidden="1">'Overall Summary'!$1:$4</definedName>
    <definedName name="Z_EC85F257_2A13_4044_B2FB_850030FFD6DE_.wvu.PrintTitles" localSheetId="23" hidden="1">'PCC'!$1:$3</definedName>
    <definedName name="Z_EC85F257_2A13_4044_B2FB_850030FFD6DE_.wvu.PrintTitles" localSheetId="0" hidden="1">'Summary'!$2:$3</definedName>
    <definedName name="Z_EC85F257_2A13_4044_B2FB_850030FFD6DE_.wvu.Rows" localSheetId="19" hidden="1">'Direct Services'!#REF!,'Direct Services'!#REF!,'Direct Services'!#REF!,'Direct Services'!#REF!,'Direct Services'!$82:$103</definedName>
  </definedNames>
  <calcPr fullCalcOnLoad="1"/>
</workbook>
</file>

<file path=xl/comments10.xml><?xml version="1.0" encoding="utf-8"?>
<comments xmlns="http://schemas.openxmlformats.org/spreadsheetml/2006/main">
  <authors>
    <author>eburson</author>
  </authors>
  <commentList>
    <comment ref="E54" authorId="0">
      <text>
        <r>
          <rPr>
            <b/>
            <sz val="8"/>
            <rFont val="Tahoma"/>
            <family val="0"/>
          </rPr>
          <t>assuming no contingency for Commercial Property income3</t>
        </r>
      </text>
    </comment>
  </commentList>
</comments>
</file>

<file path=xl/comments17.xml><?xml version="1.0" encoding="utf-8"?>
<comments xmlns="http://schemas.openxmlformats.org/spreadsheetml/2006/main">
  <authors>
    <author>eburson</author>
  </authors>
  <commentList>
    <comment ref="C18" authorId="0">
      <text>
        <r>
          <rPr>
            <b/>
            <sz val="8"/>
            <rFont val="Tahoma"/>
            <family val="0"/>
          </rPr>
          <t>eburson:</t>
        </r>
        <r>
          <rPr>
            <sz val="8"/>
            <rFont val="Tahoma"/>
            <family val="0"/>
          </rPr>
          <t xml:space="preserve">
change the narration to lose the bringing forward narration
</t>
        </r>
      </text>
    </comment>
  </commentList>
</comments>
</file>

<file path=xl/comments19.xml><?xml version="1.0" encoding="utf-8"?>
<comments xmlns="http://schemas.openxmlformats.org/spreadsheetml/2006/main">
  <authors>
    <author>eburson</author>
  </authors>
  <commentList>
    <comment ref="C35" authorId="0">
      <text>
        <r>
          <rPr>
            <b/>
            <sz val="8"/>
            <rFont val="Tahoma"/>
            <family val="0"/>
          </rPr>
          <t>eburson:</t>
        </r>
        <r>
          <rPr>
            <sz val="8"/>
            <rFont val="Tahoma"/>
            <family val="0"/>
          </rPr>
          <t xml:space="preserve">
question the narration of this 
</t>
        </r>
      </text>
    </comment>
  </commentList>
</comments>
</file>

<file path=xl/comments20.xml><?xml version="1.0" encoding="utf-8"?>
<comments xmlns="http://schemas.openxmlformats.org/spreadsheetml/2006/main">
  <authors>
    <author>eburson</author>
    <author>jmarriot</author>
  </authors>
  <commentList>
    <comment ref="B8" authorId="0">
      <text>
        <r>
          <rPr>
            <b/>
            <sz val="8"/>
            <rFont val="Tahoma"/>
            <family val="0"/>
          </rPr>
          <t>eburson:</t>
        </r>
        <r>
          <rPr>
            <sz val="8"/>
            <rFont val="Tahoma"/>
            <family val="0"/>
          </rPr>
          <t xml:space="preserve">
this relates to all of Direct Services
</t>
        </r>
      </text>
    </comment>
    <comment ref="Q20" authorId="0">
      <text>
        <r>
          <rPr>
            <b/>
            <sz val="8"/>
            <rFont val="Tahoma"/>
            <family val="0"/>
          </rPr>
          <t>eburson:</t>
        </r>
        <r>
          <rPr>
            <sz val="8"/>
            <rFont val="Tahoma"/>
            <family val="0"/>
          </rPr>
          <t xml:space="preserve">
review this
</t>
        </r>
      </text>
    </comment>
    <comment ref="F27" authorId="0">
      <text>
        <r>
          <rPr>
            <b/>
            <sz val="8"/>
            <rFont val="Tahoma"/>
            <family val="0"/>
          </rPr>
          <t>eburson:</t>
        </r>
        <r>
          <rPr>
            <sz val="8"/>
            <rFont val="Tahoma"/>
            <family val="0"/>
          </rPr>
          <t xml:space="preserve">
cange to 2 years low and thyen 3 years medium
</t>
        </r>
      </text>
    </comment>
    <comment ref="C53" authorId="0">
      <text>
        <r>
          <rPr>
            <b/>
            <sz val="8"/>
            <rFont val="Tahoma"/>
            <family val="0"/>
          </rPr>
          <t>eburson:</t>
        </r>
        <r>
          <rPr>
            <sz val="8"/>
            <rFont val="Tahoma"/>
            <family val="0"/>
          </rPr>
          <t xml:space="preserve">
change narration
</t>
        </r>
      </text>
    </comment>
    <comment ref="I28" authorId="1">
      <text>
        <r>
          <rPr>
            <b/>
            <sz val="8"/>
            <rFont val="Tahoma"/>
            <family val="0"/>
          </rPr>
          <t>jmarriot:</t>
        </r>
        <r>
          <rPr>
            <sz val="8"/>
            <rFont val="Tahoma"/>
            <family val="0"/>
          </rPr>
          <t xml:space="preserve">
Further £22k savings entered in error removed from 16-17 and 17/18</t>
        </r>
      </text>
    </comment>
  </commentList>
</comments>
</file>

<file path=xl/comments21.xml><?xml version="1.0" encoding="utf-8"?>
<comments xmlns="http://schemas.openxmlformats.org/spreadsheetml/2006/main">
  <authors>
    <author>eburson</author>
  </authors>
  <commentList>
    <comment ref="H17" authorId="0">
      <text>
        <r>
          <rPr>
            <b/>
            <sz val="8"/>
            <rFont val="Tahoma"/>
            <family val="0"/>
          </rPr>
          <t>eburson:</t>
        </r>
        <r>
          <rPr>
            <sz val="8"/>
            <rFont val="Tahoma"/>
            <family val="0"/>
          </rPr>
          <t xml:space="preserve">
this was about the retention by charging joing fee</t>
        </r>
      </text>
    </comment>
    <comment ref="J17" authorId="0">
      <text>
        <r>
          <rPr>
            <b/>
            <sz val="8"/>
            <rFont val="Tahoma"/>
            <family val="0"/>
          </rPr>
          <t>eburson:</t>
        </r>
        <r>
          <rPr>
            <sz val="8"/>
            <rFont val="Tahoma"/>
            <family val="0"/>
          </rPr>
          <t xml:space="preserve">
re look at the membership fr employees
</t>
        </r>
      </text>
    </comment>
    <comment ref="E28" authorId="0">
      <text>
        <r>
          <rPr>
            <b/>
            <sz val="8"/>
            <rFont val="Tahoma"/>
            <family val="0"/>
          </rPr>
          <t>eburson:</t>
        </r>
        <r>
          <rPr>
            <sz val="8"/>
            <rFont val="Tahoma"/>
            <family val="0"/>
          </rPr>
          <t xml:space="preserve">
change to M from L
</t>
        </r>
      </text>
    </comment>
    <comment ref="F29" authorId="0">
      <text>
        <r>
          <rPr>
            <b/>
            <sz val="8"/>
            <rFont val="Tahoma"/>
            <family val="0"/>
          </rPr>
          <t>eburson:</t>
        </r>
        <r>
          <rPr>
            <sz val="8"/>
            <rFont val="Tahoma"/>
            <family val="0"/>
          </rPr>
          <t xml:space="preserve">
move forward to 13-14
</t>
        </r>
      </text>
    </comment>
  </commentList>
</comments>
</file>

<file path=xl/sharedStrings.xml><?xml version="1.0" encoding="utf-8"?>
<sst xmlns="http://schemas.openxmlformats.org/spreadsheetml/2006/main" count="2762" uniqueCount="555">
  <si>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</si>
  <si>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</si>
  <si>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</si>
  <si>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</si>
  <si>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</si>
  <si>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</si>
  <si>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</si>
  <si>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</si>
  <si>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Occupational Health contract budget pressure based on current 13/14 onwards</t>
  </si>
  <si>
    <t>Relaunch of Town Hall - reliant on all decoration and maintenance completed - represents investment on Marketing material, networking/ programmed events.</t>
  </si>
  <si>
    <t xml:space="preserve">Income towards City Centre Management from City Council possibly through sharing increase in market service income. </t>
  </si>
  <si>
    <t>Reduction in bad debt provision budget as a consequence of improved collection through increased use of direct debits</t>
  </si>
  <si>
    <t>Reduce management overheads as part of restructure 0.5 fte</t>
  </si>
  <si>
    <t>Tenancy fraud grant</t>
  </si>
  <si>
    <t>Reduction in posts resulting from self service</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</si>
  <si>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</si>
  <si>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</si>
  <si>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</si>
  <si>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</si>
  <si>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</si>
  <si>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</si>
  <si>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</si>
  <si>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</si>
  <si>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</si>
  <si>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</si>
  <si>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</si>
  <si>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</si>
  <si>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</si>
  <si>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</si>
  <si>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Law and Governance</t>
  </si>
  <si>
    <t>Legal Services</t>
  </si>
  <si>
    <t>Democratic Services</t>
  </si>
  <si>
    <t>Support team</t>
  </si>
  <si>
    <t>Corporate Secretariat</t>
  </si>
  <si>
    <t>Member Services</t>
  </si>
  <si>
    <t>Reduction in mileage allowance for members</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</si>
  <si>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</si>
  <si>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</si>
  <si>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</si>
  <si>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</si>
  <si>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</si>
  <si>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</si>
  <si>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</si>
  <si>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</si>
  <si>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</si>
  <si>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</si>
  <si>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</si>
  <si>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</si>
  <si>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</si>
  <si>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 xml:space="preserve">City Centre Management Post from 2015-16 </t>
  </si>
  <si>
    <t>Events</t>
  </si>
  <si>
    <t>Enforcement Officer post - commitment from 2012-13 budget</t>
  </si>
  <si>
    <t>Templars Square - revenue Implications of capital bid</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</si>
  <si>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</si>
  <si>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</si>
  <si>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</si>
  <si>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</si>
  <si>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</si>
  <si>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</si>
  <si>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</si>
  <si>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</si>
  <si>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</si>
  <si>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</si>
  <si>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Total Pressures</t>
  </si>
  <si>
    <t>Implementation of Customer Service Excellence for Customer Contact (Reversal of 12/13 Invest to Save Bid)</t>
  </si>
  <si>
    <t>Implementation of e-capture services (Reversal of 12/13 Invest to Save Bid)</t>
  </si>
  <si>
    <t>Project management of Local Council Tax Benefit Scheme (Reversal of 12/13 Invest to Save Bid)</t>
  </si>
  <si>
    <t>West Oxfordshire District Council Shop mobility net contribution ceased</t>
  </si>
  <si>
    <t>Houses Multiple Occupation "pump priming" and recovery</t>
  </si>
  <si>
    <t>General Fund Budget Proposals 
2013-14 to 2016-17</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</si>
  <si>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</si>
  <si>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</si>
  <si>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</si>
  <si>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</si>
  <si>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</si>
  <si>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</si>
  <si>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2014-15</t>
  </si>
  <si>
    <t>Town Hall and Museum</t>
  </si>
  <si>
    <t>Policy and Partnerships</t>
  </si>
  <si>
    <t>Communications</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</si>
  <si>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</si>
  <si>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</si>
  <si>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</si>
  <si>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</si>
  <si>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</si>
  <si>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</si>
  <si>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</si>
  <si>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</si>
  <si>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</si>
  <si>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</si>
  <si>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</si>
  <si>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</si>
  <si>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</si>
  <si>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</si>
  <si>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</si>
  <si>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</si>
  <si>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</si>
  <si>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</si>
  <si>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</si>
  <si>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</si>
  <si>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</si>
  <si>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</si>
  <si>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</si>
  <si>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</si>
  <si>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</si>
  <si>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</si>
  <si>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</si>
  <si>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</si>
  <si>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</si>
  <si>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</si>
  <si>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</si>
  <si>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</si>
  <si>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 xml:space="preserve">Non HRA residential properties - transfer to HRA.  </t>
  </si>
  <si>
    <t>Deletion of one officer post - anticipate efficiencies as a result of BPI, CRM, Customer First.</t>
  </si>
  <si>
    <t>Deletion of one officer post.  If efficiencies do not materialise, may need to redefine as service cuts. NB - potential for increased levels of applications and homelessness presentations may change anticipated needs in coming years.</t>
  </si>
  <si>
    <t>Delete one Assistant and one Officer post. Introduction of BPI, CRM, Customer First can be expected to deliver efficiencies.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</si>
  <si>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</si>
  <si>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</si>
  <si>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 xml:space="preserve">Reduction of 0.6 FTE lawyer. </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</si>
  <si>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</si>
  <si>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</si>
  <si>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</si>
  <si>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</si>
  <si>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</si>
  <si>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</si>
  <si>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Project Manager for Comments and Complaints Portal-1 yr Contract</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</si>
  <si>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</si>
  <si>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</si>
  <si>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</si>
  <si>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</si>
  <si>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</si>
  <si>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</si>
  <si>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</si>
  <si>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</si>
  <si>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</si>
  <si>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</si>
  <si>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</si>
  <si>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</si>
  <si>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</si>
  <si>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Total Environmental Development Savings</t>
  </si>
  <si>
    <t>C&amp;N Team</t>
  </si>
  <si>
    <t>Time Recording system: Replacement of existing system (reversal of 12/13 investment bid)</t>
  </si>
  <si>
    <t>Training and business process improvement services provided to outside bodies</t>
  </si>
  <si>
    <t>Commission Sports Development to deliver activities to schools and other districts etc</t>
  </si>
  <si>
    <t>Income for Parks through large Park events</t>
  </si>
  <si>
    <t xml:space="preserve">Reconfigure Environmental Development to save two Service Manager posts 
</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</si>
  <si>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</si>
  <si>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</si>
  <si>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Make "Your Oxford" self financing by 2016-17</t>
  </si>
  <si>
    <t>Selling advertising space on the Oxford City Council website - figures are taken from other similar authorities</t>
  </si>
  <si>
    <t>Poster Boards - this is driving income from poster boards (reversal of 12/13 Invest to Save bid)</t>
  </si>
  <si>
    <t>Olympics (One off growth removal)</t>
  </si>
  <si>
    <t>City Poet - Funded for 1 year will seek sponsorship in future years (one off growth removal)</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</si>
  <si>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</si>
  <si>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</si>
  <si>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</si>
  <si>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</si>
  <si>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</si>
  <si>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</si>
  <si>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</si>
  <si>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</si>
  <si>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</si>
  <si>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</si>
  <si>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Community Grants &amp; Commissioning</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</si>
  <si>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</si>
  <si>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</si>
  <si>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</si>
  <si>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</si>
  <si>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</si>
  <si>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</si>
  <si>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</si>
  <si>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</si>
  <si>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</si>
  <si>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</si>
  <si>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 xml:space="preserve">Approved Establishment shortfall. </t>
  </si>
  <si>
    <t>2013-14 to 2016-17</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</si>
  <si>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</si>
  <si>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</si>
  <si>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</si>
  <si>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</si>
  <si>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</si>
  <si>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</si>
  <si>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</si>
  <si>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</si>
  <si>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</si>
  <si>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</si>
  <si>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</si>
  <si>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</si>
  <si>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</si>
  <si>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</si>
  <si>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</si>
  <si>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</si>
  <si>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</si>
  <si>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Stronger enforcement in the private rented sector</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</si>
  <si>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</si>
  <si>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</si>
  <si>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</si>
  <si>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</si>
  <si>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</si>
  <si>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</si>
  <si>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</si>
  <si>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</si>
  <si>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</si>
  <si>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Reduction of City Councils contributions to PCSO's as previously agreed</t>
  </si>
  <si>
    <t>Charging for multiple bulky waste coolections has limited demand but not generated the income expected</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</si>
  <si>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</si>
  <si>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</si>
  <si>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</si>
  <si>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</si>
  <si>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</si>
  <si>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</si>
  <si>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</si>
  <si>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</si>
  <si>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</si>
  <si>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</si>
  <si>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</si>
  <si>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</si>
  <si>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</si>
  <si>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</si>
  <si>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</si>
  <si>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</si>
  <si>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</si>
  <si>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</si>
  <si>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</si>
  <si>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</si>
  <si>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</si>
  <si>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Target</t>
  </si>
  <si>
    <t>Variance</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</si>
  <si>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</si>
  <si>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</si>
  <si>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</si>
  <si>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</si>
  <si>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</si>
  <si>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</si>
  <si>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</si>
  <si>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</si>
  <si>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</si>
  <si>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</si>
  <si>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</si>
  <si>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Depot Rent reduction</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</si>
  <si>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</si>
  <si>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</si>
  <si>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</si>
  <si>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</si>
  <si>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</si>
  <si>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</si>
  <si>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</si>
  <si>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</si>
  <si>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</si>
  <si>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</si>
  <si>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</si>
  <si>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</si>
  <si>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</si>
  <si>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Direct Services</t>
  </si>
  <si>
    <t>Building Services</t>
  </si>
  <si>
    <t>Motor Transport</t>
  </si>
  <si>
    <t>Off Street Parking</t>
  </si>
  <si>
    <t>Harcourt House - Alternative to St Clements Street Parking</t>
  </si>
  <si>
    <t>Waste and Recycling Domestic</t>
  </si>
  <si>
    <t xml:space="preserve">General Fund Budget Proposals Summary </t>
  </si>
  <si>
    <t>Total Variation</t>
  </si>
  <si>
    <t>Cricket Festival (reversal of one off new bids)</t>
  </si>
  <si>
    <t>Football Pitches (reversal of one off new bids)</t>
  </si>
  <si>
    <t>Cowley Marsh Cricket Cage  (reversal of one off new bids)</t>
  </si>
  <si>
    <t>Cowley Marsh Tennis nets (reversal of one off new bids)</t>
  </si>
  <si>
    <t>HB and CT Admin Grant</t>
  </si>
  <si>
    <t>Management saving Temple cowley Pool - Re competition swimming pool</t>
  </si>
  <si>
    <t>2012/13 shows 30k surplus brought forward from 2011/12 together with 5% on going increase in charges</t>
  </si>
  <si>
    <t>Waste and Recycling Trade</t>
  </si>
  <si>
    <t>Total Summary</t>
  </si>
  <si>
    <t>Proposed Budget</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</si>
  <si>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</si>
  <si>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</si>
  <si>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</si>
  <si>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</si>
  <si>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</si>
  <si>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</si>
  <si>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Cumulative</t>
  </si>
  <si>
    <t>FTE Impact</t>
  </si>
  <si>
    <t>VR</t>
  </si>
  <si>
    <t>Not Extend Fixed Term contract - No VR</t>
  </si>
  <si>
    <t>Remove Vacant post</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</si>
  <si>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</si>
  <si>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</si>
  <si>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</si>
  <si>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</si>
  <si>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</si>
  <si>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</si>
  <si>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</si>
  <si>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</si>
  <si>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</si>
  <si>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</si>
  <si>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</si>
  <si>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</si>
  <si>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</si>
  <si>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</si>
  <si>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</si>
  <si>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</si>
  <si>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</si>
  <si>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</si>
  <si>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</si>
  <si>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</si>
  <si>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</si>
  <si>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</si>
  <si>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</si>
  <si>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</si>
  <si>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</si>
  <si>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Increase in Commercial lease income</t>
  </si>
  <si>
    <t>Efficiencies as a result of Business Process Improvement work</t>
  </si>
  <si>
    <t>Loss of income from the disposal of Cemetery Lodge</t>
  </si>
  <si>
    <t>Loss of income from the disposal of South Park Bungalow</t>
  </si>
  <si>
    <t>Project management for Barton, Oxpens costs</t>
  </si>
  <si>
    <t>Garden Waste - pay only by Direct debit, saving on seasonal temporary staff</t>
  </si>
  <si>
    <t>Sales Executive to attract new business</t>
  </si>
  <si>
    <t>Mattress and Other Recycling Net Contribution</t>
  </si>
  <si>
    <t>Increase Private Works net contribution</t>
  </si>
  <si>
    <t>Saving from Temporary Accommodation costs</t>
  </si>
  <si>
    <t>Domestic waste and recycling in cab technology - ongoing revenue costs (real time information between crew and contact centre)</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</si>
  <si>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</si>
  <si>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</si>
  <si>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</si>
  <si>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Saving from furniture budget</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</si>
  <si>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</si>
  <si>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</si>
  <si>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</si>
  <si>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Salary sacrifice scheme (childcare £2k)</t>
  </si>
  <si>
    <t>Apprenticeships additional funding</t>
  </si>
  <si>
    <t xml:space="preserve">Travel Plan - Environmental development post  </t>
  </si>
  <si>
    <t>Poster Boards - this is driven by an invest to save bid (proposal 10)</t>
  </si>
  <si>
    <t>Seek partnership funding for cross boundary partnership working</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</si>
  <si>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</si>
  <si>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</si>
  <si>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</si>
  <si>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</si>
  <si>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</si>
  <si>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</si>
  <si>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St Clements Re-opening Sept 2014</t>
  </si>
  <si>
    <t>Inflationary uplift in overall car parking charges</t>
  </si>
  <si>
    <t>Better management of sickness absence</t>
  </si>
  <si>
    <t>Reduce the number of users as the charge is based on number of PC's</t>
  </si>
  <si>
    <t>City Regeneration</t>
  </si>
  <si>
    <t>Total Direct Services Savings</t>
  </si>
  <si>
    <t>Charges for bulky household collections, proposal to charge £10 for three items (one visit) assuming a 15% customer resistance and a continued free service for those in receipt of benefit</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</si>
  <si>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</si>
  <si>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</si>
  <si>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</si>
  <si>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</si>
  <si>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</si>
  <si>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</si>
  <si>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</si>
  <si>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</si>
  <si>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t>
  </si>
  <si>
    <t>**</t>
  </si>
  <si>
    <t>Reconfigure ED out of hours service to new noise only service (peak hours 2300 - 0400 hours)</t>
  </si>
  <si>
    <t>Environmental Program, cease non statutory work on contaminated land and air quality</t>
  </si>
  <si>
    <t>Increase fees from sports bookings</t>
  </si>
  <si>
    <t>Increased community management of facilities e.g. bowls greens and pavilions.</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</si>
  <si>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</si>
  <si>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</si>
  <si>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</si>
  <si>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</si>
  <si>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</si>
  <si>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</si>
  <si>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</si>
  <si>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</si>
  <si>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</si>
  <si>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</si>
  <si>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</si>
  <si>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</si>
  <si>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</si>
  <si>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</si>
  <si>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</si>
  <si>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</si>
  <si>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Green deal pilot scheme</t>
  </si>
  <si>
    <t>Conversion of remaining Council flat sites to fortnightly collections, with recycling and improved bin stores</t>
  </si>
  <si>
    <t>Additional equipment to clear snow from footways</t>
  </si>
  <si>
    <t>Low Carbon Oxford</t>
  </si>
  <si>
    <t>Elderly persons support grant</t>
  </si>
  <si>
    <t>Recycling Centre Contract Changes</t>
  </si>
  <si>
    <t>Impact of Waste Changes</t>
  </si>
  <si>
    <t>Review the management of Horspath Sports Park</t>
  </si>
  <si>
    <t>Review of Policy delivery</t>
  </si>
  <si>
    <t>New Investment</t>
  </si>
  <si>
    <t>Total New Investment</t>
  </si>
  <si>
    <t>Appendix 3</t>
  </si>
  <si>
    <t>CRM Roll out £70k of funding in 2011-12, service needs £30k from 13-14 onwards</t>
  </si>
  <si>
    <t>Resilience Contract Costs for two years as a result of 10% increase in call volume.  To maintain customer satisfaction levels and simplify call options</t>
  </si>
  <si>
    <t>Government increase of 15% in planning application fees.</t>
  </si>
  <si>
    <t>Efficiency saving through IT improvements (Scanning)</t>
  </si>
  <si>
    <t>Contribution towards Consultation Post</t>
  </si>
  <si>
    <t>A £10k income target in Democratic Services is included in the base budget, however there are currently no opportunities to generate income in this area. The income achieved in previous years was for time limited projects including support to Leaders meetings and Oxon Waste Partnership.</t>
  </si>
  <si>
    <t>Materials inflation rates of between 2.8% to 5%</t>
  </si>
  <si>
    <t>Commercial waste : Growth in Business</t>
  </si>
  <si>
    <t>Loss of contribution from reduction in workload</t>
  </si>
  <si>
    <t>Hard Standings and drainage in HRA (Net contribution) (Officer Bid to HRA)</t>
  </si>
  <si>
    <t>Additional Private Works/Cycle Scheme net contribution</t>
  </si>
  <si>
    <t>Salary Recharge for Engineering Manager</t>
  </si>
  <si>
    <t>Commercial waste food tipping charges</t>
  </si>
  <si>
    <t>Efficiency savings due to successful implementation of Customer Service Excellence Standard</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</si>
  <si>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</si>
  <si>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</si>
  <si>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New pathway from ground floor of Westgate car park to street allowing easy access and egress</t>
  </si>
  <si>
    <t>General Fund Budget Proposals 
2012-13 to 2015-16</t>
  </si>
  <si>
    <t>Organisational Development and Corporate Services</t>
  </si>
  <si>
    <t>Community Services</t>
  </si>
  <si>
    <t>Corporate Property</t>
  </si>
  <si>
    <t>Housing</t>
  </si>
  <si>
    <t>2017-18</t>
  </si>
  <si>
    <t>Total Corporate Property Savings</t>
  </si>
  <si>
    <t>Total Housing</t>
  </si>
  <si>
    <t>Human Resources &amp; Facilities</t>
  </si>
  <si>
    <t>Total Human Resources &amp; Facilities Savings</t>
  </si>
  <si>
    <t>Business Improvement &amp; Technology</t>
  </si>
  <si>
    <t>Total Business Improvement &amp; Technology savings</t>
  </si>
  <si>
    <t>Leisure &amp; Parks</t>
  </si>
  <si>
    <t>Total Leisure &amp; Parks Savings</t>
  </si>
  <si>
    <t>Community Development Team</t>
  </si>
  <si>
    <t>High - 80%</t>
  </si>
  <si>
    <t>Office Accommodation</t>
  </si>
  <si>
    <t>Comm Housing &amp; Strategy</t>
  </si>
  <si>
    <t xml:space="preserve">Increase income from Land Charges.  Repeal of Home Buyer Packs and still steady flow of house sales shown resilience in this area despite poor economic recovery. </t>
  </si>
  <si>
    <t xml:space="preserve">West End partnership no longer in 13/14 able to fund equivalent of a post in Planning Policy working on West End and other Major Projects. </t>
  </si>
  <si>
    <t>Efficient ordering of facilities supplies, for example stationary and cleaning</t>
  </si>
  <si>
    <t xml:space="preserve">FTE Check </t>
  </si>
  <si>
    <t>Plan to increase in Court Fees over the back end of the period, values represent c4% of 2011/12 base budget for Court Fees. Court Fees are maintained in line with the other districts</t>
  </si>
  <si>
    <t>Electoral Register Canvassing Costs. Canvassing costs have increased in recent years due to lower initial return rate of registration forms and a consequent increased reliance on return visits by canvassers.</t>
  </si>
  <si>
    <t>City Election Costs. The cost of the biennial elections has increased and now exceeds the two year provision (underspends in non election years are transferred to an ear-marked reserve). The remaining balance in the reserve was required to fund May 2012  election costs, leaving an estimated £6k annual pressure for future years.</t>
  </si>
  <si>
    <t>Increase in Park &amp; Ride Charges from £1.50 to £2.00 but introduce season ticket concession (includes resistance &amp; concessions, this is the net income figure)</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</si>
  <si>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</si>
  <si>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</si>
  <si>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Reduce Internal Audit programme to meet target Programme. Reduces number of audit days to 220  in 2012-13. Framework agreement with Cherwell from 2013/14 has reduced cost by additional £40k</t>
  </si>
  <si>
    <t>Leisure Investment management fee reduction from  investment works</t>
  </si>
  <si>
    <t>Fuel Price increases 2.8% for 2013/14</t>
  </si>
  <si>
    <t>Additional Private Works net contribution</t>
  </si>
  <si>
    <t>Management Restructure</t>
  </si>
  <si>
    <t xml:space="preserve"> Garden Waste 5% increase in charges</t>
  </si>
  <si>
    <t>Risks - Efficiency Savings</t>
  </si>
  <si>
    <t>Risks - Fees &amp; Charges</t>
  </si>
  <si>
    <t>Risks - Service Reductions</t>
  </si>
  <si>
    <t>Total Contingency</t>
  </si>
  <si>
    <t>Corp Prop</t>
  </si>
  <si>
    <t xml:space="preserve"> Procurement saving on External Audit Fees post Audit Commission.  </t>
  </si>
  <si>
    <t xml:space="preserve">Poster Boards - this is driven by an invest to save bid </t>
  </si>
  <si>
    <t>Medium - 40%</t>
  </si>
  <si>
    <t>Low - 0%</t>
  </si>
  <si>
    <t>Risks:</t>
  </si>
  <si>
    <t xml:space="preserve">Total </t>
  </si>
  <si>
    <t>CHECK:</t>
  </si>
  <si>
    <t>£</t>
  </si>
  <si>
    <t>FTE</t>
  </si>
  <si>
    <t>Total Community Development Team</t>
  </si>
  <si>
    <t>Policy, Culture and Communications</t>
  </si>
  <si>
    <t>Total Policy, Culture and Communications Savings</t>
  </si>
  <si>
    <t>Human Resources</t>
  </si>
  <si>
    <t>High</t>
  </si>
  <si>
    <t>Countryside</t>
  </si>
  <si>
    <t>Service Charge Income</t>
  </si>
  <si>
    <t>Utility Savings</t>
  </si>
  <si>
    <t>Bury Knowle Property Service Charge</t>
  </si>
  <si>
    <t>Reduction of Printing budget</t>
  </si>
  <si>
    <t>Safety Strategy &amp; Ops</t>
  </si>
  <si>
    <t>HR &amp; Facilities Management</t>
  </si>
  <si>
    <t>Outdoor market (expenditure over income).</t>
  </si>
  <si>
    <t>Ramsay House - increased contractual planned maintenance costs.</t>
  </si>
  <si>
    <t>Subscription Budget saving</t>
  </si>
  <si>
    <t xml:space="preserve"> Increase events income</t>
  </si>
  <si>
    <t>Learning &amp; Development</t>
  </si>
  <si>
    <t>Target Budget</t>
  </si>
  <si>
    <t>Variation against target Budget</t>
  </si>
  <si>
    <t xml:space="preserve">New/Amended Savings </t>
  </si>
  <si>
    <t xml:space="preserve">Income from Legal Hub - Collaborative working between all Oxfordshire authorities. </t>
  </si>
  <si>
    <t xml:space="preserve">Revenues </t>
  </si>
  <si>
    <t>Efficiency Savings</t>
  </si>
  <si>
    <t>Variation</t>
  </si>
  <si>
    <t>Further reduction in mileage rates (2p saves £2k)</t>
  </si>
  <si>
    <t>Main Hall out of action for 3 months over summer whilst ceiling redecorated</t>
  </si>
  <si>
    <t>Health &amp; Safety</t>
  </si>
  <si>
    <t>Facs Management</t>
  </si>
  <si>
    <t>Efficiency from impact of Welfare Reform</t>
  </si>
  <si>
    <t>Contribution for data services from other Districts</t>
  </si>
  <si>
    <t>Rationalise the management of the Depot</t>
  </si>
  <si>
    <t>Street Scene &amp; Waste and Recycling Domestic</t>
  </si>
  <si>
    <t>Customer First</t>
  </si>
  <si>
    <t>Land Charges</t>
  </si>
  <si>
    <t>Procurement work plan for each year</t>
  </si>
  <si>
    <t>Fees &amp; Charges</t>
  </si>
  <si>
    <t>Total Fees &amp; Charges</t>
  </si>
  <si>
    <t xml:space="preserve">Application portfolio review. Review and implementation will need to be complete by March 2016 to ensure savings can be achieved., </t>
  </si>
  <si>
    <t>Technology</t>
  </si>
  <si>
    <t>Committees</t>
  </si>
  <si>
    <t>Members Support supplies and services efficiencies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</si>
  <si>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</si>
  <si>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</si>
  <si>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</si>
  <si>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</si>
  <si>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</si>
  <si>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</si>
  <si>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</si>
  <si>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</si>
  <si>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</si>
  <si>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Impact of Christmas Bank Holiday Catch Up</t>
  </si>
  <si>
    <t>Savings Arising from Service Review</t>
  </si>
  <si>
    <t>Auction Contribution</t>
  </si>
  <si>
    <t>Additional costs for pay machine, signage &amp;  Shelters</t>
  </si>
  <si>
    <t>Impact of Street Arising Legislation Change</t>
  </si>
  <si>
    <t>Relinquishing of Additional Car parking Horspath Road</t>
  </si>
  <si>
    <t>Planned Building Operations</t>
  </si>
  <si>
    <t>2013/14</t>
  </si>
  <si>
    <t>Commercial Waste Growth in Business 13/14 / Price Increase from 15-16</t>
  </si>
  <si>
    <t>2014/15</t>
  </si>
  <si>
    <t>Medium</t>
  </si>
  <si>
    <t>Low</t>
  </si>
  <si>
    <t>2015/16</t>
  </si>
  <si>
    <t>2016/17</t>
  </si>
  <si>
    <t>2017/18</t>
  </si>
  <si>
    <t>Waste and Recycling Commercial</t>
  </si>
  <si>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</si>
  <si>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</si>
  <si>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</si>
  <si>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</si>
  <si>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</si>
  <si>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</si>
  <si>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</si>
  <si>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</si>
  <si>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</si>
  <si>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Additional Bank Holiday (Diamond Jubilee)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</si>
  <si>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</si>
  <si>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</si>
  <si>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</si>
  <si>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</si>
  <si>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</si>
  <si>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</si>
  <si>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</si>
  <si>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</si>
  <si>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</si>
  <si>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</si>
  <si>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</si>
  <si>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</si>
  <si>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</si>
  <si>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</si>
  <si>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</si>
  <si>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</si>
  <si>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</si>
  <si>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</si>
  <si>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</si>
  <si>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</si>
  <si>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</si>
  <si>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</si>
  <si>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</si>
  <si>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ICT Contract Inflation - inflation related to the Core ICT Systems that City Council owns and maintains</t>
  </si>
  <si>
    <t xml:space="preserve">County Charges :- Inflation related to the provision of ICT services as prescribed in the agreement with Oxfordshire County Council </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</si>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</sst>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s>
  <fonts count="42">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
      <b/>
      <sz val="12"/>
      <name val="Arial"/>
      <family val="2"/>
    </font>
    <font>
      <b/>
      <sz val="10"/>
      <color indexed="8"/>
      <name val="Arial"/>
      <family val="2"/>
    </font>
    <font>
      <b/>
      <sz val="10"/>
      <color indexed="9"/>
      <name val="Arial"/>
      <family val="2"/>
    </font>
    <font>
      <sz val="10"/>
      <color indexed="9"/>
      <name val="Arial"/>
      <family val="2"/>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tted"/>
      <right style="dotted"/>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1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6"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0" xfId="0" applyFont="1" applyFill="1" applyBorder="1" applyAlignment="1">
      <alignment vertical="top" wrapText="1"/>
    </xf>
    <xf numFmtId="168" fontId="0" fillId="24" borderId="0" xfId="0" applyNumberFormat="1" applyFill="1" applyAlignment="1">
      <alignment horizontal="center" vertical="top"/>
    </xf>
    <xf numFmtId="168" fontId="0" fillId="24" borderId="16"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4" borderId="17" xfId="0" applyNumberFormat="1" applyFill="1" applyBorder="1" applyAlignment="1">
      <alignment horizontal="right" vertical="top"/>
    </xf>
    <xf numFmtId="168" fontId="0" fillId="24" borderId="17"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6"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18" xfId="0" applyFill="1" applyBorder="1" applyAlignment="1">
      <alignment vertical="top" wrapText="1"/>
    </xf>
    <xf numFmtId="164" fontId="0" fillId="24" borderId="16" xfId="0" applyNumberFormat="1" applyFill="1" applyBorder="1" applyAlignment="1">
      <alignment horizontal="center" vertical="top"/>
    </xf>
    <xf numFmtId="0" fontId="0" fillId="0" borderId="10" xfId="0" applyBorder="1" applyAlignment="1">
      <alignment horizontal="left" vertical="top" wrapText="1"/>
    </xf>
    <xf numFmtId="0" fontId="0" fillId="24" borderId="19"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6" xfId="0" applyFill="1" applyBorder="1" applyAlignment="1">
      <alignment horizontal="center" vertical="top"/>
    </xf>
    <xf numFmtId="0" fontId="0" fillId="0" borderId="16" xfId="0" applyFill="1" applyBorder="1" applyAlignment="1">
      <alignment horizontal="center" vertical="top"/>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0" xfId="0" applyNumberFormat="1" applyFill="1" applyBorder="1" applyAlignment="1">
      <alignment horizontal="right" vertical="center"/>
    </xf>
    <xf numFmtId="164" fontId="0" fillId="24" borderId="10" xfId="0" applyNumberFormat="1" applyFill="1" applyBorder="1" applyAlignment="1">
      <alignment horizontal="right" vertical="center"/>
    </xf>
    <xf numFmtId="164" fontId="3" fillId="24" borderId="12" xfId="0" applyNumberFormat="1" applyFont="1" applyFill="1" applyBorder="1" applyAlignment="1">
      <alignment horizontal="right" vertical="top"/>
    </xf>
    <xf numFmtId="164" fontId="0" fillId="24" borderId="20"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0"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7" fontId="0" fillId="24" borderId="0" xfId="0" applyNumberFormat="1" applyFill="1" applyAlignment="1">
      <alignment vertical="top"/>
    </xf>
    <xf numFmtId="0" fontId="2" fillId="24" borderId="0" xfId="0" applyFont="1" applyFill="1" applyAlignment="1">
      <alignment horizontal="left" vertical="center"/>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21"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0"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0"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0" xfId="0" applyNumberFormat="1" applyFill="1" applyBorder="1" applyAlignment="1">
      <alignment horizontal="right" vertical="top"/>
    </xf>
    <xf numFmtId="164" fontId="3" fillId="24" borderId="22"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0" xfId="0" applyNumberFormat="1" applyFont="1" applyFill="1" applyBorder="1" applyAlignment="1">
      <alignment horizontal="right" vertical="top"/>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0"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0" xfId="0" applyNumberFormat="1" applyFont="1" applyFill="1" applyBorder="1" applyAlignment="1">
      <alignment horizontal="right" vertical="top"/>
    </xf>
    <xf numFmtId="168" fontId="0" fillId="20" borderId="20" xfId="0" applyNumberFormat="1" applyFill="1" applyBorder="1" applyAlignment="1">
      <alignment horizontal="right" vertical="top"/>
    </xf>
    <xf numFmtId="168" fontId="0" fillId="0" borderId="20"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0"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21"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0" fontId="3" fillId="0" borderId="0" xfId="0" applyFont="1" applyFill="1" applyAlignment="1">
      <alignment vertical="top"/>
    </xf>
    <xf numFmtId="0" fontId="0" fillId="24" borderId="0" xfId="0" applyFill="1" applyAlignment="1">
      <alignment horizontal="center" wrapText="1"/>
    </xf>
    <xf numFmtId="0" fontId="0" fillId="24" borderId="23" xfId="0" applyFill="1" applyBorder="1" applyAlignment="1">
      <alignment/>
    </xf>
    <xf numFmtId="0" fontId="3" fillId="20" borderId="24" xfId="0" applyFont="1" applyFill="1" applyBorder="1" applyAlignment="1">
      <alignment/>
    </xf>
    <xf numFmtId="0" fontId="3" fillId="20" borderId="25" xfId="0" applyFont="1" applyFill="1" applyBorder="1" applyAlignment="1">
      <alignment/>
    </xf>
    <xf numFmtId="0" fontId="3" fillId="20" borderId="25" xfId="0" applyFont="1" applyFill="1" applyBorder="1" applyAlignment="1">
      <alignment horizontal="center" wrapText="1"/>
    </xf>
    <xf numFmtId="0" fontId="3" fillId="24" borderId="26" xfId="0" applyFont="1" applyFill="1" applyBorder="1" applyAlignment="1">
      <alignment/>
    </xf>
    <xf numFmtId="169" fontId="0" fillId="24" borderId="23"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25" xfId="0" applyNumberFormat="1" applyFill="1" applyBorder="1" applyAlignment="1">
      <alignment horizontal="center" wrapText="1"/>
    </xf>
    <xf numFmtId="169" fontId="3" fillId="24" borderId="26" xfId="0" applyNumberFormat="1" applyFont="1" applyFill="1" applyBorder="1" applyAlignment="1">
      <alignment horizontal="center" wrapText="1"/>
    </xf>
    <xf numFmtId="169" fontId="3" fillId="24" borderId="27" xfId="0" applyNumberFormat="1" applyFont="1" applyFill="1" applyBorder="1" applyAlignment="1">
      <alignment horizontal="center" wrapText="1"/>
    </xf>
    <xf numFmtId="169" fontId="3" fillId="24" borderId="26" xfId="0" applyNumberFormat="1" applyFont="1" applyFill="1" applyBorder="1" applyAlignment="1">
      <alignment/>
    </xf>
    <xf numFmtId="0" fontId="3" fillId="20" borderId="28" xfId="0" applyFont="1" applyFill="1" applyBorder="1" applyAlignment="1">
      <alignment horizontal="center" wrapText="1"/>
    </xf>
    <xf numFmtId="169" fontId="0" fillId="24" borderId="29" xfId="0" applyNumberFormat="1" applyFill="1" applyBorder="1" applyAlignment="1">
      <alignment horizontal="center" wrapText="1"/>
    </xf>
    <xf numFmtId="0" fontId="3" fillId="20" borderId="26" xfId="0" applyFont="1" applyFill="1" applyBorder="1" applyAlignment="1">
      <alignment horizontal="center" wrapText="1"/>
    </xf>
    <xf numFmtId="0" fontId="0" fillId="4" borderId="10" xfId="0" applyFill="1" applyBorder="1" applyAlignment="1">
      <alignment horizontal="left" vertical="top"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30" xfId="0" applyNumberFormat="1" applyFont="1" applyFill="1" applyBorder="1" applyAlignment="1">
      <alignment horizontal="center" wrapText="1"/>
    </xf>
    <xf numFmtId="0" fontId="3" fillId="20" borderId="23" xfId="0" applyFont="1" applyFill="1" applyBorder="1" applyAlignment="1">
      <alignment horizontal="center" wrapText="1"/>
    </xf>
    <xf numFmtId="169" fontId="3" fillId="24" borderId="24" xfId="0" applyNumberFormat="1" applyFont="1" applyFill="1" applyBorder="1" applyAlignment="1">
      <alignment/>
    </xf>
    <xf numFmtId="169" fontId="3" fillId="24" borderId="23" xfId="0" applyNumberFormat="1" applyFont="1" applyFill="1" applyBorder="1" applyAlignment="1">
      <alignment/>
    </xf>
    <xf numFmtId="169" fontId="3" fillId="24" borderId="31" xfId="0" applyNumberFormat="1" applyFont="1" applyFill="1" applyBorder="1" applyAlignment="1">
      <alignment horizontal="center" wrapText="1"/>
    </xf>
    <xf numFmtId="0" fontId="0" fillId="4" borderId="10" xfId="0" applyFill="1" applyBorder="1" applyAlignment="1">
      <alignment vertical="top" wrapText="1"/>
    </xf>
    <xf numFmtId="0" fontId="0" fillId="4" borderId="18" xfId="0" applyFill="1" applyBorder="1" applyAlignment="1">
      <alignment vertical="top" wrapText="1"/>
    </xf>
    <xf numFmtId="168" fontId="0" fillId="4" borderId="10" xfId="0" applyNumberForma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vertical="top"/>
    </xf>
    <xf numFmtId="168" fontId="0" fillId="4" borderId="32" xfId="0" applyNumberFormat="1" applyFill="1" applyBorder="1" applyAlignment="1">
      <alignment horizontal="right" vertical="top"/>
    </xf>
    <xf numFmtId="0" fontId="0" fillId="24" borderId="33" xfId="0" applyFill="1" applyBorder="1" applyAlignment="1">
      <alignment/>
    </xf>
    <xf numFmtId="0" fontId="0" fillId="24" borderId="34" xfId="0" applyFill="1" applyBorder="1" applyAlignment="1">
      <alignment/>
    </xf>
    <xf numFmtId="0" fontId="3" fillId="24" borderId="0" xfId="0" applyFont="1" applyFill="1" applyAlignment="1">
      <alignment horizontal="center" wrapText="1"/>
    </xf>
    <xf numFmtId="0" fontId="3" fillId="20" borderId="26" xfId="0" applyFont="1" applyFill="1" applyBorder="1" applyAlignment="1">
      <alignment/>
    </xf>
    <xf numFmtId="169" fontId="0" fillId="24" borderId="24" xfId="0" applyNumberFormat="1" applyFill="1" applyBorder="1" applyAlignment="1">
      <alignment horizontal="center" wrapText="1"/>
    </xf>
    <xf numFmtId="0" fontId="3" fillId="24" borderId="30" xfId="0" applyFont="1" applyFill="1" applyBorder="1" applyAlignment="1">
      <alignment/>
    </xf>
    <xf numFmtId="3" fontId="0" fillId="24" borderId="0" xfId="0" applyNumberFormat="1" applyFill="1" applyAlignment="1">
      <alignment horizontal="center" wrapText="1"/>
    </xf>
    <xf numFmtId="3" fontId="0" fillId="24" borderId="35"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24" xfId="0" applyNumberFormat="1" applyFill="1" applyBorder="1" applyAlignment="1">
      <alignment horizontal="center" wrapText="1"/>
    </xf>
    <xf numFmtId="3" fontId="0" fillId="24" borderId="23" xfId="0" applyNumberFormat="1" applyFill="1" applyBorder="1" applyAlignment="1">
      <alignment horizontal="center" wrapText="1"/>
    </xf>
    <xf numFmtId="3" fontId="3" fillId="24" borderId="26" xfId="0" applyNumberFormat="1" applyFont="1" applyFill="1" applyBorder="1" applyAlignment="1">
      <alignment horizontal="center" wrapText="1"/>
    </xf>
    <xf numFmtId="3" fontId="3" fillId="24" borderId="27" xfId="0" applyNumberFormat="1" applyFont="1" applyFill="1" applyBorder="1" applyAlignment="1">
      <alignment horizontal="center" wrapText="1"/>
    </xf>
    <xf numFmtId="168" fontId="3" fillId="24" borderId="27" xfId="0" applyNumberFormat="1" applyFont="1" applyFill="1" applyBorder="1" applyAlignment="1">
      <alignment vertical="top"/>
    </xf>
    <xf numFmtId="168" fontId="3" fillId="24" borderId="23" xfId="0" applyNumberFormat="1" applyFont="1" applyFill="1" applyBorder="1" applyAlignment="1">
      <alignment vertical="top"/>
    </xf>
    <xf numFmtId="0" fontId="3" fillId="24" borderId="27" xfId="0" applyFont="1" applyFill="1" applyBorder="1" applyAlignment="1">
      <alignment horizontal="right" vertical="top"/>
    </xf>
    <xf numFmtId="0" fontId="0" fillId="24" borderId="23" xfId="0" applyFill="1" applyBorder="1" applyAlignment="1">
      <alignment horizontal="left" vertical="top"/>
    </xf>
    <xf numFmtId="168" fontId="3" fillId="24" borderId="26" xfId="0" applyNumberFormat="1" applyFont="1" applyFill="1" applyBorder="1" applyAlignment="1">
      <alignment vertical="top"/>
    </xf>
    <xf numFmtId="168" fontId="0" fillId="24" borderId="23" xfId="0" applyNumberFormat="1" applyFill="1" applyBorder="1" applyAlignment="1">
      <alignment vertical="top"/>
    </xf>
    <xf numFmtId="0" fontId="3" fillId="24" borderId="26" xfId="0" applyFont="1" applyFill="1" applyBorder="1" applyAlignment="1">
      <alignment horizontal="right" vertical="top"/>
    </xf>
    <xf numFmtId="0" fontId="3" fillId="24" borderId="26" xfId="0" applyFont="1" applyFill="1" applyBorder="1" applyAlignment="1">
      <alignment horizontal="left" vertical="top"/>
    </xf>
    <xf numFmtId="169" fontId="0" fillId="24" borderId="0" xfId="0" applyNumberFormat="1" applyFill="1" applyAlignment="1">
      <alignment horizontal="center" wrapText="1"/>
    </xf>
    <xf numFmtId="0" fontId="0" fillId="24" borderId="23" xfId="0" applyFont="1" applyFill="1" applyBorder="1" applyAlignment="1">
      <alignment/>
    </xf>
    <xf numFmtId="169" fontId="0" fillId="24" borderId="36" xfId="0" applyNumberFormat="1" applyFill="1" applyBorder="1" applyAlignment="1">
      <alignment horizontal="center" wrapText="1"/>
    </xf>
    <xf numFmtId="0" fontId="3" fillId="24" borderId="24" xfId="0" applyFont="1" applyFill="1" applyBorder="1" applyAlignment="1">
      <alignment/>
    </xf>
    <xf numFmtId="169" fontId="0" fillId="0" borderId="23" xfId="0" applyNumberFormat="1" applyFill="1" applyBorder="1" applyAlignment="1">
      <alignment horizontal="center" wrapText="1"/>
    </xf>
    <xf numFmtId="169" fontId="37" fillId="24" borderId="0" xfId="0" applyNumberFormat="1" applyFont="1" applyFill="1" applyBorder="1" applyAlignment="1">
      <alignment horizontal="center" wrapText="1"/>
    </xf>
    <xf numFmtId="2" fontId="37" fillId="24" borderId="0" xfId="0" applyNumberFormat="1" applyFont="1" applyFill="1" applyBorder="1" applyAlignment="1">
      <alignment horizontal="center" wrapText="1"/>
    </xf>
    <xf numFmtId="2" fontId="38" fillId="24" borderId="0" xfId="0" applyNumberFormat="1" applyFont="1" applyFill="1" applyAlignment="1">
      <alignment horizontal="center" wrapText="1"/>
    </xf>
    <xf numFmtId="0" fontId="3" fillId="24" borderId="0" xfId="0" applyFont="1" applyFill="1" applyBorder="1" applyAlignment="1">
      <alignment horizontal="right" vertical="top"/>
    </xf>
    <xf numFmtId="0" fontId="0" fillId="4" borderId="10" xfId="0" applyFont="1" applyFill="1" applyBorder="1" applyAlignment="1">
      <alignment horizontal="left" vertical="top" wrapText="1"/>
    </xf>
    <xf numFmtId="0" fontId="0" fillId="4" borderId="10" xfId="0" applyNumberFormat="1" applyFill="1" applyBorder="1" applyAlignment="1">
      <alignment horizontal="right" vertical="top"/>
    </xf>
    <xf numFmtId="0" fontId="3" fillId="20" borderId="30"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horizontal="right" textRotation="90"/>
    </xf>
    <xf numFmtId="2" fontId="0" fillId="24" borderId="13" xfId="0" applyNumberFormat="1" applyFill="1" applyBorder="1" applyAlignment="1">
      <alignment horizontal="right" textRotation="90"/>
    </xf>
    <xf numFmtId="2" fontId="0" fillId="24" borderId="0" xfId="0" applyNumberFormat="1" applyFill="1" applyBorder="1" applyAlignment="1">
      <alignment/>
    </xf>
    <xf numFmtId="2" fontId="3" fillId="17" borderId="33" xfId="0" applyNumberFormat="1" applyFont="1" applyFill="1" applyBorder="1" applyAlignment="1">
      <alignment/>
    </xf>
    <xf numFmtId="2" fontId="3" fillId="17" borderId="35" xfId="0" applyNumberFormat="1" applyFont="1" applyFill="1" applyBorder="1" applyAlignment="1">
      <alignment/>
    </xf>
    <xf numFmtId="2" fontId="3" fillId="24" borderId="0" xfId="0" applyNumberFormat="1" applyFont="1" applyFill="1" applyBorder="1" applyAlignment="1">
      <alignment/>
    </xf>
    <xf numFmtId="2" fontId="3" fillId="17" borderId="34"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0" fillId="17" borderId="37" xfId="0" applyNumberFormat="1" applyFill="1" applyBorder="1" applyAlignment="1">
      <alignment/>
    </xf>
    <xf numFmtId="2" fontId="0" fillId="17" borderId="38" xfId="0" applyNumberFormat="1" applyFill="1" applyBorder="1" applyAlignment="1">
      <alignment/>
    </xf>
    <xf numFmtId="2" fontId="0" fillId="17" borderId="39" xfId="0" applyNumberFormat="1" applyFill="1" applyBorder="1" applyAlignment="1">
      <alignment/>
    </xf>
    <xf numFmtId="2" fontId="0" fillId="17" borderId="40" xfId="0" applyNumberFormat="1" applyFill="1" applyBorder="1" applyAlignment="1">
      <alignment/>
    </xf>
    <xf numFmtId="2" fontId="3" fillId="17" borderId="37" xfId="0" applyNumberFormat="1" applyFont="1" applyFill="1" applyBorder="1" applyAlignment="1">
      <alignment/>
    </xf>
    <xf numFmtId="2" fontId="3" fillId="17" borderId="38" xfId="0" applyNumberFormat="1" applyFont="1" applyFill="1" applyBorder="1" applyAlignment="1">
      <alignment/>
    </xf>
    <xf numFmtId="2" fontId="3" fillId="17" borderId="39" xfId="0" applyNumberFormat="1" applyFont="1" applyFill="1" applyBorder="1" applyAlignment="1">
      <alignment/>
    </xf>
    <xf numFmtId="2" fontId="3" fillId="17" borderId="40" xfId="0" applyNumberFormat="1" applyFont="1" applyFill="1" applyBorder="1" applyAlignment="1">
      <alignment/>
    </xf>
    <xf numFmtId="2" fontId="3" fillId="17" borderId="41" xfId="0" applyNumberFormat="1" applyFont="1" applyFill="1" applyBorder="1" applyAlignment="1">
      <alignment/>
    </xf>
    <xf numFmtId="2" fontId="3" fillId="17" borderId="42" xfId="0" applyNumberFormat="1" applyFont="1" applyFill="1" applyBorder="1" applyAlignment="1">
      <alignment/>
    </xf>
    <xf numFmtId="2" fontId="36" fillId="17" borderId="33" xfId="0" applyNumberFormat="1" applyFont="1" applyFill="1" applyBorder="1" applyAlignment="1">
      <alignment/>
    </xf>
    <xf numFmtId="2" fontId="36" fillId="17" borderId="35" xfId="0" applyNumberFormat="1" applyFont="1" applyFill="1" applyBorder="1" applyAlignment="1">
      <alignment/>
    </xf>
    <xf numFmtId="2" fontId="36" fillId="24" borderId="0" xfId="0" applyNumberFormat="1" applyFont="1" applyFill="1" applyBorder="1" applyAlignment="1">
      <alignment/>
    </xf>
    <xf numFmtId="2" fontId="36" fillId="17" borderId="43" xfId="0" applyNumberFormat="1" applyFont="1" applyFill="1" applyBorder="1" applyAlignment="1">
      <alignment/>
    </xf>
    <xf numFmtId="2" fontId="36" fillId="17" borderId="22"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26" xfId="0" applyNumberFormat="1" applyFont="1" applyFill="1" applyBorder="1" applyAlignment="1">
      <alignment vertical="top"/>
    </xf>
    <xf numFmtId="175" fontId="0" fillId="24" borderId="0" xfId="0" applyNumberFormat="1" applyFill="1" applyAlignment="1">
      <alignment vertical="top"/>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175" fontId="0" fillId="4" borderId="10" xfId="0" applyNumberForma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0" xfId="0" applyNumberFormat="1" applyFill="1" applyBorder="1" applyAlignment="1">
      <alignment horizontal="right" vertical="top"/>
    </xf>
    <xf numFmtId="175" fontId="0" fillId="24" borderId="11" xfId="0" applyNumberFormat="1" applyFill="1" applyBorder="1" applyAlignment="1">
      <alignment horizontal="right" vertical="top"/>
    </xf>
    <xf numFmtId="175" fontId="3" fillId="24" borderId="0" xfId="0" applyNumberFormat="1" applyFont="1" applyFill="1" applyBorder="1" applyAlignment="1">
      <alignment horizontal="right" vertical="top"/>
    </xf>
    <xf numFmtId="175" fontId="0" fillId="24" borderId="13" xfId="0" applyNumberFormat="1" applyFill="1" applyBorder="1" applyAlignment="1">
      <alignment horizontal="right" vertical="top"/>
    </xf>
    <xf numFmtId="175" fontId="0" fillId="24" borderId="0" xfId="0" applyNumberFormat="1" applyFill="1" applyBorder="1" applyAlignment="1">
      <alignment horizontal="right" vertical="top"/>
    </xf>
    <xf numFmtId="175" fontId="0" fillId="24" borderId="0" xfId="0" applyNumberFormat="1" applyFill="1" applyBorder="1" applyAlignment="1">
      <alignment vertical="top"/>
    </xf>
    <xf numFmtId="169" fontId="0" fillId="24" borderId="0" xfId="0" applyNumberFormat="1" applyFill="1" applyAlignment="1">
      <alignment vertical="top"/>
    </xf>
    <xf numFmtId="169" fontId="3" fillId="24" borderId="23" xfId="0" applyNumberFormat="1" applyFont="1" applyFill="1" applyBorder="1" applyAlignment="1">
      <alignment vertical="top"/>
    </xf>
    <xf numFmtId="169" fontId="3" fillId="24" borderId="26" xfId="0" applyNumberFormat="1" applyFont="1" applyFill="1" applyBorder="1" applyAlignment="1">
      <alignment vertical="top"/>
    </xf>
    <xf numFmtId="175" fontId="0" fillId="24" borderId="0" xfId="0" applyNumberFormat="1" applyFill="1" applyBorder="1" applyAlignment="1">
      <alignment/>
    </xf>
    <xf numFmtId="175" fontId="0" fillId="24" borderId="10" xfId="0" applyNumberFormat="1" applyFill="1" applyBorder="1" applyAlignment="1">
      <alignment horizontal="right" vertical="top"/>
    </xf>
    <xf numFmtId="175" fontId="3" fillId="24" borderId="12" xfId="0" applyNumberFormat="1" applyFont="1" applyFill="1" applyBorder="1" applyAlignment="1">
      <alignment horizontal="right" vertical="top" wrapText="1"/>
    </xf>
    <xf numFmtId="175" fontId="0" fillId="24" borderId="13" xfId="0" applyNumberFormat="1" applyFill="1" applyBorder="1" applyAlignment="1">
      <alignment vertical="top"/>
    </xf>
    <xf numFmtId="175" fontId="0" fillId="24" borderId="0" xfId="0" applyNumberFormat="1" applyFill="1" applyAlignment="1">
      <alignment/>
    </xf>
    <xf numFmtId="175" fontId="0" fillId="4" borderId="10" xfId="0" applyNumberFormat="1" applyFill="1" applyBorder="1" applyAlignment="1">
      <alignment horizontal="right" vertical="center"/>
    </xf>
    <xf numFmtId="175" fontId="0" fillId="4" borderId="10" xfId="0" applyNumberFormat="1" applyFont="1" applyFill="1" applyBorder="1" applyAlignment="1">
      <alignment horizontal="right" vertical="top"/>
    </xf>
    <xf numFmtId="175" fontId="0" fillId="24" borderId="11" xfId="0" applyNumberFormat="1" applyFon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3" xfId="0" applyNumberFormat="1" applyFont="1" applyFill="1" applyBorder="1" applyAlignment="1">
      <alignment horizontal="right" vertical="top"/>
    </xf>
    <xf numFmtId="175" fontId="0" fillId="4" borderId="20" xfId="0" applyNumberFormat="1" applyFont="1" applyFill="1" applyBorder="1" applyAlignment="1">
      <alignment horizontal="right" vertical="top"/>
    </xf>
    <xf numFmtId="175" fontId="0" fillId="24" borderId="10" xfId="0" applyNumberFormat="1" applyFont="1" applyFill="1" applyBorder="1" applyAlignment="1">
      <alignment horizontal="right" vertical="top"/>
    </xf>
    <xf numFmtId="175" fontId="0" fillId="24" borderId="20" xfId="0" applyNumberFormat="1" applyFont="1" applyFill="1" applyBorder="1" applyAlignment="1">
      <alignment horizontal="right" vertical="top"/>
    </xf>
    <xf numFmtId="175" fontId="0" fillId="24" borderId="0" xfId="0" applyNumberFormat="1" applyFont="1" applyFill="1" applyBorder="1" applyAlignment="1">
      <alignment horizontal="right" vertical="top"/>
    </xf>
    <xf numFmtId="175" fontId="0" fillId="24" borderId="0" xfId="0" applyNumberFormat="1" applyFont="1" applyFill="1" applyAlignment="1">
      <alignment vertical="top"/>
    </xf>
    <xf numFmtId="175" fontId="3" fillId="24" borderId="22" xfId="0" applyNumberFormat="1" applyFont="1" applyFill="1" applyBorder="1" applyAlignment="1">
      <alignment horizontal="right" vertical="top"/>
    </xf>
    <xf numFmtId="0" fontId="3" fillId="20" borderId="43" xfId="0" applyFont="1" applyFill="1" applyBorder="1" applyAlignment="1">
      <alignment horizontal="center" wrapText="1"/>
    </xf>
    <xf numFmtId="168" fontId="0" fillId="0" borderId="10" xfId="0" applyNumberFormat="1" applyFill="1" applyBorder="1" applyAlignment="1">
      <alignment horizontal="left" vertical="top" wrapText="1"/>
    </xf>
    <xf numFmtId="0" fontId="35" fillId="24" borderId="0" xfId="0" applyFont="1" applyFill="1" applyAlignment="1">
      <alignment horizontal="center"/>
    </xf>
    <xf numFmtId="0" fontId="0" fillId="0" borderId="10" xfId="0" applyFill="1" applyBorder="1" applyAlignment="1">
      <alignment horizontal="left" vertical="top" wrapText="1"/>
    </xf>
    <xf numFmtId="175" fontId="0" fillId="0" borderId="10" xfId="0" applyNumberFormat="1" applyFill="1" applyBorder="1" applyAlignment="1">
      <alignment horizontal="right" vertical="top"/>
    </xf>
    <xf numFmtId="168" fontId="0" fillId="0" borderId="16" xfId="0" applyNumberFormat="1" applyFill="1" applyBorder="1" applyAlignment="1">
      <alignment horizontal="center" vertical="top"/>
    </xf>
    <xf numFmtId="0" fontId="0" fillId="0" borderId="18" xfId="0" applyFill="1" applyBorder="1" applyAlignment="1">
      <alignment vertical="top" wrapText="1"/>
    </xf>
    <xf numFmtId="0" fontId="0" fillId="0" borderId="0" xfId="0" applyFill="1" applyAlignment="1">
      <alignment horizontal="center" vertical="top"/>
    </xf>
    <xf numFmtId="164" fontId="0" fillId="0" borderId="16" xfId="0" applyNumberFormat="1" applyFill="1" applyBorder="1" applyAlignment="1">
      <alignment horizontal="center" vertical="top"/>
    </xf>
    <xf numFmtId="164" fontId="0" fillId="0" borderId="16" xfId="0" applyNumberFormat="1" applyFont="1" applyFill="1" applyBorder="1" applyAlignment="1">
      <alignment horizontal="center" vertical="top"/>
    </xf>
    <xf numFmtId="0" fontId="3" fillId="20" borderId="31"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168" fontId="0" fillId="24" borderId="25" xfId="0" applyNumberFormat="1" applyFill="1" applyBorder="1" applyAlignment="1">
      <alignment vertical="top"/>
    </xf>
    <xf numFmtId="168" fontId="3" fillId="24" borderId="0" xfId="0" applyNumberFormat="1" applyFont="1" applyFill="1" applyBorder="1" applyAlignment="1">
      <alignment horizontal="right" vertical="top"/>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35" fillId="24" borderId="0" xfId="0" applyFont="1" applyFill="1" applyAlignment="1">
      <alignment horizontal="center"/>
    </xf>
    <xf numFmtId="0" fontId="3" fillId="20" borderId="30" xfId="0" applyFont="1" applyFill="1" applyBorder="1" applyAlignment="1">
      <alignment horizontal="center" wrapText="1"/>
    </xf>
    <xf numFmtId="0" fontId="3" fillId="20" borderId="31" xfId="0" applyFont="1" applyFill="1" applyBorder="1" applyAlignment="1">
      <alignment horizontal="center" wrapText="1"/>
    </xf>
    <xf numFmtId="0" fontId="3" fillId="20" borderId="27" xfId="0" applyFont="1" applyFill="1" applyBorder="1" applyAlignment="1">
      <alignment horizontal="center" wrapText="1"/>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xf numFmtId="0" fontId="3" fillId="24" borderId="0" xfId="0" applyFont="1"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21" customWidth="1"/>
    <col min="2" max="2" width="24.28125" style="121" customWidth="1"/>
    <col min="3" max="4" width="11.140625" style="121" bestFit="1" customWidth="1"/>
    <col min="5" max="5" width="11.28125" style="121" bestFit="1" customWidth="1"/>
    <col min="6" max="6" width="11.00390625" style="121" bestFit="1" customWidth="1"/>
    <col min="7" max="7" width="11.00390625" style="121" hidden="1" customWidth="1"/>
    <col min="8" max="8" width="11.28125" style="155" customWidth="1"/>
    <col min="9" max="9" width="1.8515625" style="121" customWidth="1"/>
    <col min="10" max="10" width="10.00390625" style="121" hidden="1" customWidth="1"/>
    <col min="11" max="11" width="11.28125" style="121" hidden="1" customWidth="1"/>
    <col min="12" max="12" width="10.7109375" style="121" hidden="1" customWidth="1"/>
    <col min="13" max="13" width="8.7109375" style="121" hidden="1" customWidth="1"/>
    <col min="14" max="14" width="8.8515625" style="121" hidden="1" customWidth="1"/>
    <col min="15" max="15" width="11.28125" style="121" hidden="1" customWidth="1"/>
    <col min="16" max="16" width="1.8515625" style="121" hidden="1" customWidth="1"/>
    <col min="17" max="18" width="8.7109375" style="121" hidden="1" customWidth="1"/>
    <col min="19" max="21" width="8.57421875" style="121" hidden="1" customWidth="1"/>
    <col min="22" max="22" width="11.28125" style="121" hidden="1" customWidth="1"/>
    <col min="23" max="23" width="1.8515625" style="121" hidden="1" customWidth="1"/>
    <col min="24" max="29" width="8.8515625" style="121" hidden="1" customWidth="1"/>
    <col min="30" max="30" width="16.7109375" style="121" hidden="1" customWidth="1"/>
    <col min="31" max="32" width="10.57421875" style="121" bestFit="1" customWidth="1"/>
    <col min="33" max="34" width="10.421875" style="121" bestFit="1" customWidth="1"/>
    <col min="35" max="35" width="10.421875" style="121" hidden="1" customWidth="1"/>
    <col min="36" max="36" width="7.7109375" style="121" bestFit="1" customWidth="1"/>
    <col min="37" max="37" width="4.8515625" style="121" bestFit="1" customWidth="1"/>
    <col min="38" max="39" width="10.57421875" style="121" bestFit="1" customWidth="1"/>
    <col min="40" max="41" width="10.421875" style="121" bestFit="1" customWidth="1"/>
    <col min="42" max="42" width="10.421875" style="121" hidden="1" customWidth="1"/>
    <col min="43" max="43" width="8.7109375" style="121" bestFit="1" customWidth="1"/>
    <col min="44" max="44" width="6.28125" style="121" bestFit="1" customWidth="1"/>
    <col min="45" max="46" width="10.57421875" style="121" bestFit="1" customWidth="1"/>
    <col min="47" max="48" width="10.421875" style="121" bestFit="1" customWidth="1"/>
    <col min="49" max="49" width="10.421875" style="121" hidden="1" customWidth="1"/>
    <col min="50" max="50" width="7.7109375" style="121" bestFit="1" customWidth="1"/>
    <col min="51" max="51" width="1.28515625" style="121" customWidth="1"/>
    <col min="52" max="53" width="11.140625" style="121" bestFit="1" customWidth="1"/>
    <col min="54" max="55" width="10.57421875" style="121" bestFit="1" customWidth="1"/>
    <col min="56" max="56" width="10.57421875" style="121" hidden="1" customWidth="1"/>
    <col min="57" max="57" width="11.140625" style="121" bestFit="1" customWidth="1"/>
    <col min="58" max="16384" width="9.140625" style="121" customWidth="1"/>
  </cols>
  <sheetData>
    <row r="2" spans="2:8" ht="12.75">
      <c r="B2" s="388" t="s">
        <v>360</v>
      </c>
      <c r="C2" s="388"/>
      <c r="D2" s="388"/>
      <c r="E2" s="388"/>
      <c r="F2" s="388"/>
      <c r="G2" s="388"/>
      <c r="H2" s="388"/>
    </row>
    <row r="3" spans="2:8" ht="12.75">
      <c r="B3" s="388"/>
      <c r="C3" s="388"/>
      <c r="D3" s="388"/>
      <c r="E3" s="388"/>
      <c r="F3" s="388"/>
      <c r="G3" s="388"/>
      <c r="H3" s="388"/>
    </row>
    <row r="4" spans="3:57" ht="18">
      <c r="C4" s="389" t="s">
        <v>44</v>
      </c>
      <c r="D4" s="389"/>
      <c r="E4" s="389"/>
      <c r="F4" s="389"/>
      <c r="G4" s="243"/>
      <c r="H4" s="148"/>
      <c r="AD4" s="148"/>
      <c r="AE4" s="390" t="s">
        <v>250</v>
      </c>
      <c r="AF4" s="390"/>
      <c r="AG4" s="390"/>
      <c r="AH4" s="390"/>
      <c r="AI4" s="148"/>
      <c r="AJ4" s="148"/>
      <c r="AL4" s="390" t="s">
        <v>59</v>
      </c>
      <c r="AM4" s="390"/>
      <c r="AN4" s="390"/>
      <c r="AO4" s="390"/>
      <c r="AP4" s="148"/>
      <c r="AQ4" s="148"/>
      <c r="AS4" s="390" t="s">
        <v>61</v>
      </c>
      <c r="AT4" s="390"/>
      <c r="AU4" s="390"/>
      <c r="AV4" s="390"/>
      <c r="AW4" s="148"/>
      <c r="AX4" s="148"/>
      <c r="AZ4" s="390" t="s">
        <v>43</v>
      </c>
      <c r="BA4" s="390"/>
      <c r="BB4" s="390"/>
      <c r="BC4" s="390"/>
      <c r="BD4" s="148"/>
      <c r="BE4" s="148"/>
    </row>
    <row r="5" spans="3:57" s="122" customFormat="1" ht="12.75">
      <c r="C5" s="123" t="s">
        <v>71</v>
      </c>
      <c r="D5" s="123" t="s">
        <v>72</v>
      </c>
      <c r="E5" s="123" t="s">
        <v>76</v>
      </c>
      <c r="F5" s="123" t="s">
        <v>73</v>
      </c>
      <c r="G5" s="123"/>
      <c r="H5" s="123" t="s">
        <v>43</v>
      </c>
      <c r="I5" s="123"/>
      <c r="P5" s="123"/>
      <c r="W5" s="123"/>
      <c r="AD5" s="123"/>
      <c r="AE5" s="123" t="s">
        <v>71</v>
      </c>
      <c r="AF5" s="123" t="s">
        <v>72</v>
      </c>
      <c r="AG5" s="123" t="s">
        <v>76</v>
      </c>
      <c r="AH5" s="123" t="s">
        <v>73</v>
      </c>
      <c r="AI5" s="123"/>
      <c r="AJ5" s="123" t="s">
        <v>43</v>
      </c>
      <c r="AK5" s="123"/>
      <c r="AL5" s="123" t="s">
        <v>71</v>
      </c>
      <c r="AM5" s="123" t="s">
        <v>72</v>
      </c>
      <c r="AN5" s="123" t="s">
        <v>76</v>
      </c>
      <c r="AO5" s="123" t="s">
        <v>73</v>
      </c>
      <c r="AP5" s="123"/>
      <c r="AQ5" s="123" t="s">
        <v>43</v>
      </c>
      <c r="AR5" s="123"/>
      <c r="AS5" s="123" t="s">
        <v>71</v>
      </c>
      <c r="AT5" s="123" t="s">
        <v>72</v>
      </c>
      <c r="AU5" s="123" t="s">
        <v>76</v>
      </c>
      <c r="AV5" s="123" t="s">
        <v>73</v>
      </c>
      <c r="AW5" s="123"/>
      <c r="AX5" s="123" t="s">
        <v>43</v>
      </c>
      <c r="AY5" s="123"/>
      <c r="AZ5" s="123" t="s">
        <v>71</v>
      </c>
      <c r="BA5" s="123" t="s">
        <v>72</v>
      </c>
      <c r="BB5" s="123" t="s">
        <v>76</v>
      </c>
      <c r="BC5" s="123" t="s">
        <v>73</v>
      </c>
      <c r="BD5" s="123"/>
      <c r="BE5" s="123" t="s">
        <v>43</v>
      </c>
    </row>
    <row r="6" spans="2:57" ht="12.75">
      <c r="B6" s="121" t="s">
        <v>95</v>
      </c>
      <c r="C6" s="119">
        <f>+'City Dev'!F20</f>
        <v>-140</v>
      </c>
      <c r="D6" s="119">
        <f>+'City Dev'!G20</f>
        <v>-5</v>
      </c>
      <c r="E6" s="119">
        <f>+'City Dev'!H20</f>
        <v>69</v>
      </c>
      <c r="F6" s="119">
        <f>+'City Dev'!I20</f>
        <v>-2</v>
      </c>
      <c r="G6" s="119"/>
      <c r="H6" s="154">
        <f>+SUM(C6:F6)</f>
        <v>-78</v>
      </c>
      <c r="I6" s="119"/>
      <c r="P6" s="119"/>
      <c r="W6" s="119"/>
      <c r="AD6" s="119"/>
      <c r="AE6" s="119"/>
      <c r="AF6" s="119"/>
      <c r="AG6" s="119"/>
      <c r="AH6" s="119"/>
      <c r="AI6" s="119"/>
      <c r="AJ6" s="119">
        <f>+SUM(AE6:AH6)</f>
        <v>0</v>
      </c>
      <c r="AK6" s="119"/>
      <c r="AL6" s="119" t="e">
        <f>+'City Dev'!#REF!</f>
        <v>#REF!</v>
      </c>
      <c r="AM6" s="119" t="e">
        <f>+'City Dev'!#REF!</f>
        <v>#REF!</v>
      </c>
      <c r="AN6" s="119" t="e">
        <f>+'City Dev'!#REF!</f>
        <v>#REF!</v>
      </c>
      <c r="AO6" s="119" t="e">
        <f>+'City Dev'!#REF!</f>
        <v>#REF!</v>
      </c>
      <c r="AP6" s="119"/>
      <c r="AQ6" s="119" t="e">
        <f>+SUM(AL6:AO6)</f>
        <v>#REF!</v>
      </c>
      <c r="AR6" s="119"/>
      <c r="AS6" s="119">
        <f>+'City Dev'!F40</f>
        <v>76</v>
      </c>
      <c r="AT6" s="119">
        <f>+'City Dev'!G40</f>
        <v>0</v>
      </c>
      <c r="AU6" s="119">
        <f>+'City Dev'!H40</f>
        <v>40</v>
      </c>
      <c r="AV6" s="119">
        <f>+'City Dev'!I40</f>
        <v>0</v>
      </c>
      <c r="AW6" s="119"/>
      <c r="AX6" s="119">
        <f>+SUM(AS6:AV6)</f>
        <v>116</v>
      </c>
      <c r="AY6" s="119"/>
      <c r="AZ6" s="119" t="e">
        <f>+C6+AE6+AL6+AS6+C48+C90+AE48</f>
        <v>#REF!</v>
      </c>
      <c r="BA6" s="119" t="e">
        <f aca="true" t="shared" si="0" ref="BA6:BD8">+D6+AF6+AM6+AT6+D48+D90+AF48</f>
        <v>#REF!</v>
      </c>
      <c r="BB6" s="119" t="e">
        <f t="shared" si="0"/>
        <v>#REF!</v>
      </c>
      <c r="BC6" s="119" t="e">
        <f t="shared" si="0"/>
        <v>#REF!</v>
      </c>
      <c r="BD6" s="119">
        <f t="shared" si="0"/>
        <v>0</v>
      </c>
      <c r="BE6" s="119" t="e">
        <f>+SUM(AZ6:BC6)</f>
        <v>#REF!</v>
      </c>
    </row>
    <row r="7" spans="2:57" ht="12.75">
      <c r="B7" s="121" t="s">
        <v>179</v>
      </c>
      <c r="C7" s="119">
        <f>+'Corp Prop'!F11</f>
        <v>-636</v>
      </c>
      <c r="D7" s="119">
        <f>+'Corp Prop'!G11</f>
        <v>-382</v>
      </c>
      <c r="E7" s="119">
        <f>+'Corp Prop'!H11</f>
        <v>-34</v>
      </c>
      <c r="F7" s="119">
        <f>+'Corp Prop'!K11</f>
        <v>0</v>
      </c>
      <c r="G7" s="119"/>
      <c r="H7" s="154">
        <f>+SUM(C7:F7)</f>
        <v>-1052</v>
      </c>
      <c r="I7" s="119"/>
      <c r="P7" s="119"/>
      <c r="W7" s="119"/>
      <c r="AD7" s="119"/>
      <c r="AE7" s="119"/>
      <c r="AF7" s="119"/>
      <c r="AG7" s="119"/>
      <c r="AH7" s="119"/>
      <c r="AI7" s="119"/>
      <c r="AJ7" s="119">
        <f>+SUM(AE7:AH7)</f>
        <v>0</v>
      </c>
      <c r="AK7" s="119"/>
      <c r="AL7" s="119"/>
      <c r="AM7" s="119"/>
      <c r="AN7" s="119"/>
      <c r="AO7" s="119"/>
      <c r="AP7" s="119"/>
      <c r="AQ7" s="119">
        <f>+SUM(AL7:AO7)</f>
        <v>0</v>
      </c>
      <c r="AR7" s="119"/>
      <c r="AS7" s="119">
        <f>+'Corp Prop'!F28</f>
        <v>186</v>
      </c>
      <c r="AT7" s="119">
        <f>+'Corp Prop'!G28</f>
        <v>57</v>
      </c>
      <c r="AU7" s="119">
        <f>+'Corp Prop'!H28</f>
        <v>3</v>
      </c>
      <c r="AV7" s="119">
        <f>+'Corp Prop'!K28</f>
        <v>0</v>
      </c>
      <c r="AW7" s="119"/>
      <c r="AX7" s="119">
        <f>+SUM(AS7:AV7)</f>
        <v>246</v>
      </c>
      <c r="AY7" s="119"/>
      <c r="AZ7" s="119">
        <f>+C7+AE7+AL7+AS7+C49+C91+AE49</f>
        <v>-583</v>
      </c>
      <c r="BA7" s="119">
        <f aca="true" t="shared" si="1" ref="BA7:BC8">+D7+AF7+AM7+AT7+D49+D91+AF49</f>
        <v>-407</v>
      </c>
      <c r="BB7" s="119">
        <f t="shared" si="1"/>
        <v>-61</v>
      </c>
      <c r="BC7" s="119">
        <f t="shared" si="1"/>
        <v>0</v>
      </c>
      <c r="BD7" s="119">
        <f t="shared" si="0"/>
        <v>0</v>
      </c>
      <c r="BE7" s="119">
        <f>+SUM(AZ7:BC7)</f>
        <v>-1051</v>
      </c>
    </row>
    <row r="8" spans="2:57" ht="12.75">
      <c r="B8" s="121" t="s">
        <v>276</v>
      </c>
      <c r="C8" s="119"/>
      <c r="D8" s="119"/>
      <c r="E8" s="119"/>
      <c r="F8" s="119"/>
      <c r="G8" s="119"/>
      <c r="H8" s="154"/>
      <c r="I8" s="119"/>
      <c r="P8" s="119"/>
      <c r="W8" s="119"/>
      <c r="AD8" s="119"/>
      <c r="AE8" s="119"/>
      <c r="AF8" s="119"/>
      <c r="AG8" s="119"/>
      <c r="AH8" s="119"/>
      <c r="AI8" s="119"/>
      <c r="AJ8" s="119">
        <f>+SUM(AE8:AH8)</f>
        <v>0</v>
      </c>
      <c r="AK8" s="119"/>
      <c r="AL8" s="119"/>
      <c r="AM8" s="119"/>
      <c r="AN8" s="119"/>
      <c r="AO8" s="119"/>
      <c r="AP8" s="119"/>
      <c r="AQ8" s="119">
        <f>+SUM(AL8:AO8)</f>
        <v>0</v>
      </c>
      <c r="AR8" s="119"/>
      <c r="AS8" s="119" t="e">
        <f>+Housing!#REF!</f>
        <v>#REF!</v>
      </c>
      <c r="AT8" s="119" t="e">
        <f>+Housing!#REF!</f>
        <v>#REF!</v>
      </c>
      <c r="AU8" s="119" t="e">
        <f>+Housing!#REF!</f>
        <v>#REF!</v>
      </c>
      <c r="AV8" s="119" t="e">
        <f>+Housing!#REF!</f>
        <v>#REF!</v>
      </c>
      <c r="AW8" s="119" t="e">
        <f>+Housing!#REF!</f>
        <v>#REF!</v>
      </c>
      <c r="AX8" s="119" t="e">
        <f>+Housing!#REF!</f>
        <v>#REF!</v>
      </c>
      <c r="AY8" s="119"/>
      <c r="AZ8" s="119" t="e">
        <f>+C8+AE8+AL8+AS8+C50+C92+AE50</f>
        <v>#REF!</v>
      </c>
      <c r="BA8" s="119" t="e">
        <f t="shared" si="1"/>
        <v>#REF!</v>
      </c>
      <c r="BB8" s="119" t="e">
        <f t="shared" si="1"/>
        <v>#REF!</v>
      </c>
      <c r="BC8" s="119" t="e">
        <f t="shared" si="1"/>
        <v>#REF!</v>
      </c>
      <c r="BD8" s="119" t="e">
        <f t="shared" si="0"/>
        <v>#REF!</v>
      </c>
      <c r="BE8" s="119" t="e">
        <f>+SUM(AZ8:BC8)</f>
        <v>#REF!</v>
      </c>
    </row>
    <row r="9" spans="3:57" ht="13.5" thickBot="1">
      <c r="C9" s="120">
        <f>+SUM(C6:C8)</f>
        <v>-776</v>
      </c>
      <c r="D9" s="120">
        <f>+SUM(D6:D8)</f>
        <v>-387</v>
      </c>
      <c r="E9" s="120">
        <f>+SUM(E6:E8)</f>
        <v>35</v>
      </c>
      <c r="F9" s="120">
        <f>+SUM(F6:F8)</f>
        <v>-2</v>
      </c>
      <c r="G9" s="120"/>
      <c r="H9" s="120">
        <f>+SUM(H6:H8)</f>
        <v>-1130</v>
      </c>
      <c r="I9" s="119"/>
      <c r="P9" s="119"/>
      <c r="W9" s="119"/>
      <c r="AD9" s="119"/>
      <c r="AE9" s="120">
        <f>+SUM(AE6:AE8)</f>
        <v>0</v>
      </c>
      <c r="AF9" s="120">
        <f>+SUM(AF6:AF8)</f>
        <v>0</v>
      </c>
      <c r="AG9" s="120">
        <f>+SUM(AG6:AG8)</f>
        <v>0</v>
      </c>
      <c r="AH9" s="120">
        <f>+SUM(AH6:AH8)</f>
        <v>0</v>
      </c>
      <c r="AI9" s="120"/>
      <c r="AJ9" s="120">
        <f>+SUM(AJ6:AJ8)</f>
        <v>0</v>
      </c>
      <c r="AK9" s="119"/>
      <c r="AL9" s="120" t="e">
        <f>+SUM(AL6:AL8)</f>
        <v>#REF!</v>
      </c>
      <c r="AM9" s="120" t="e">
        <f>+SUM(AM6:AM8)</f>
        <v>#REF!</v>
      </c>
      <c r="AN9" s="120" t="e">
        <f>+SUM(AN6:AN8)</f>
        <v>#REF!</v>
      </c>
      <c r="AO9" s="120" t="e">
        <f>+SUM(AO6:AO8)</f>
        <v>#REF!</v>
      </c>
      <c r="AP9" s="120"/>
      <c r="AQ9" s="120" t="e">
        <f>+SUM(AQ6:AQ8)</f>
        <v>#REF!</v>
      </c>
      <c r="AR9" s="119"/>
      <c r="AS9" s="120" t="e">
        <f>+SUM(AS6:AS8)</f>
        <v>#REF!</v>
      </c>
      <c r="AT9" s="120" t="e">
        <f>+SUM(AT6:AT8)</f>
        <v>#REF!</v>
      </c>
      <c r="AU9" s="120" t="e">
        <f>+SUM(AU6:AU8)</f>
        <v>#REF!</v>
      </c>
      <c r="AV9" s="120" t="e">
        <f>+SUM(AV6:AV8)</f>
        <v>#REF!</v>
      </c>
      <c r="AW9" s="120"/>
      <c r="AX9" s="120" t="e">
        <f>+SUM(AX6:AX8)</f>
        <v>#REF!</v>
      </c>
      <c r="AY9" s="119"/>
      <c r="AZ9" s="120" t="e">
        <f>+SUM(AZ6:AZ8)</f>
        <v>#REF!</v>
      </c>
      <c r="BA9" s="120" t="e">
        <f>+SUM(BA6:BA8)</f>
        <v>#REF!</v>
      </c>
      <c r="BB9" s="120" t="e">
        <f>+SUM(BB6:BB8)</f>
        <v>#REF!</v>
      </c>
      <c r="BC9" s="120" t="e">
        <f>+SUM(BC6:BC8)</f>
        <v>#REF!</v>
      </c>
      <c r="BD9" s="120"/>
      <c r="BE9" s="120" t="e">
        <f>+SUM(BE6:BE8)</f>
        <v>#REF!</v>
      </c>
    </row>
    <row r="10" spans="3:57" ht="12.75">
      <c r="C10" s="119"/>
      <c r="D10" s="119"/>
      <c r="E10" s="119"/>
      <c r="F10" s="119"/>
      <c r="G10" s="119"/>
      <c r="H10" s="154"/>
      <c r="I10" s="119"/>
      <c r="P10" s="119"/>
      <c r="W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row>
    <row r="11" spans="2:57" ht="12.75">
      <c r="B11" s="121" t="s">
        <v>536</v>
      </c>
      <c r="C11" s="119"/>
      <c r="D11" s="119"/>
      <c r="E11" s="119"/>
      <c r="F11" s="119"/>
      <c r="G11" s="119"/>
      <c r="H11" s="154">
        <f>+SUM(C11:F11)</f>
        <v>0</v>
      </c>
      <c r="I11" s="119"/>
      <c r="P11" s="119"/>
      <c r="W11" s="119"/>
      <c r="AD11" s="119"/>
      <c r="AE11" s="119"/>
      <c r="AF11" s="119"/>
      <c r="AG11" s="119"/>
      <c r="AH11" s="119"/>
      <c r="AI11" s="119"/>
      <c r="AJ11" s="119">
        <f>+SUM(AE11:AH11)</f>
        <v>0</v>
      </c>
      <c r="AK11" s="119"/>
      <c r="AL11" s="119" t="e">
        <f>+Finance!#REF!</f>
        <v>#REF!</v>
      </c>
      <c r="AM11" s="119" t="e">
        <f>+Finance!#REF!</f>
        <v>#REF!</v>
      </c>
      <c r="AN11" s="119" t="e">
        <f>+Finance!#REF!</f>
        <v>#REF!</v>
      </c>
      <c r="AO11" s="119" t="e">
        <f>+Finance!#REF!</f>
        <v>#REF!</v>
      </c>
      <c r="AP11" s="119"/>
      <c r="AQ11" s="119" t="e">
        <f>+SUM(AL11:AO11)</f>
        <v>#REF!</v>
      </c>
      <c r="AR11" s="119"/>
      <c r="AS11" s="119"/>
      <c r="AT11" s="119"/>
      <c r="AU11" s="119"/>
      <c r="AV11" s="119"/>
      <c r="AW11" s="119"/>
      <c r="AX11" s="119">
        <f>+SUM(AS11:AV11)</f>
        <v>0</v>
      </c>
      <c r="AY11" s="119"/>
      <c r="AZ11" s="119" t="e">
        <f>+C11+AE11+AL11+AS11+C53+C95+AE53</f>
        <v>#REF!</v>
      </c>
      <c r="BA11" s="119" t="e">
        <f aca="true" t="shared" si="2" ref="BA11:BD13">+D11+AF11+AM11+AT11+D53+D95+AF53</f>
        <v>#REF!</v>
      </c>
      <c r="BB11" s="119" t="e">
        <f t="shared" si="2"/>
        <v>#REF!</v>
      </c>
      <c r="BC11" s="119" t="e">
        <f t="shared" si="2"/>
        <v>#REF!</v>
      </c>
      <c r="BD11" s="119">
        <f t="shared" si="2"/>
        <v>0</v>
      </c>
      <c r="BE11" s="119" t="e">
        <f>+SUM(AZ11:BC11)</f>
        <v>#REF!</v>
      </c>
    </row>
    <row r="12" spans="2:57" ht="12.75">
      <c r="B12" s="121" t="s">
        <v>526</v>
      </c>
      <c r="C12" s="119"/>
      <c r="D12" s="119"/>
      <c r="E12" s="119"/>
      <c r="F12" s="119"/>
      <c r="G12" s="119"/>
      <c r="H12" s="154">
        <f>+SUM(C12:F12)</f>
        <v>0</v>
      </c>
      <c r="I12" s="119"/>
      <c r="P12" s="119"/>
      <c r="W12" s="119"/>
      <c r="AD12" s="119"/>
      <c r="AE12" s="119">
        <f>+'Bus Imp &amp; Tech'!F24</f>
        <v>88</v>
      </c>
      <c r="AF12" s="119">
        <f>+'Bus Imp &amp; Tech'!G24</f>
        <v>91</v>
      </c>
      <c r="AG12" s="119">
        <f>+'Bus Imp &amp; Tech'!H24</f>
        <v>25</v>
      </c>
      <c r="AH12" s="119">
        <f>+'Bus Imp &amp; Tech'!I24</f>
        <v>25</v>
      </c>
      <c r="AI12" s="119"/>
      <c r="AJ12" s="119">
        <f>+SUM(AE12:AH12)</f>
        <v>229</v>
      </c>
      <c r="AK12" s="119"/>
      <c r="AL12" s="119"/>
      <c r="AM12" s="119"/>
      <c r="AN12" s="119"/>
      <c r="AO12" s="119"/>
      <c r="AP12" s="119"/>
      <c r="AQ12" s="119">
        <f>+SUM(AL12:AO12)</f>
        <v>0</v>
      </c>
      <c r="AR12" s="119"/>
      <c r="AS12" s="119">
        <f>+'Bus Imp &amp; Tech'!F29</f>
        <v>10</v>
      </c>
      <c r="AT12" s="119">
        <f>+'Bus Imp &amp; Tech'!G29</f>
        <v>0</v>
      </c>
      <c r="AU12" s="119">
        <f>+'Bus Imp &amp; Tech'!H29</f>
        <v>0</v>
      </c>
      <c r="AV12" s="119">
        <f>+'Bus Imp &amp; Tech'!I29</f>
        <v>0</v>
      </c>
      <c r="AW12" s="119"/>
      <c r="AX12" s="119">
        <f>+SUM(AS12:AV12)</f>
        <v>10</v>
      </c>
      <c r="AY12" s="119"/>
      <c r="AZ12" s="119">
        <f>+C12+AE12+AL12+AS12+C54+C96+AE54</f>
        <v>47</v>
      </c>
      <c r="BA12" s="119">
        <f aca="true" t="shared" si="3" ref="BA12:BC13">+D12+AF12+AM12+AT12+D54+D96+AF54</f>
        <v>3</v>
      </c>
      <c r="BB12" s="119">
        <f t="shared" si="3"/>
        <v>-304</v>
      </c>
      <c r="BC12" s="119">
        <f t="shared" si="3"/>
        <v>5</v>
      </c>
      <c r="BD12" s="119">
        <f t="shared" si="2"/>
        <v>0</v>
      </c>
      <c r="BE12" s="119">
        <f>+SUM(AZ12:BC12)</f>
        <v>-249</v>
      </c>
    </row>
    <row r="13" spans="2:57" ht="12.75">
      <c r="B13" s="121" t="s">
        <v>85</v>
      </c>
      <c r="C13" s="119"/>
      <c r="D13" s="119"/>
      <c r="E13" s="119"/>
      <c r="F13" s="119"/>
      <c r="G13" s="119"/>
      <c r="H13" s="154">
        <f>+SUM(C13:F13)</f>
        <v>0</v>
      </c>
      <c r="I13" s="119"/>
      <c r="P13" s="119"/>
      <c r="W13" s="119"/>
      <c r="AD13" s="119"/>
      <c r="AE13" s="119"/>
      <c r="AF13" s="119"/>
      <c r="AG13" s="119"/>
      <c r="AH13" s="119"/>
      <c r="AI13" s="119"/>
      <c r="AJ13" s="119">
        <f>+SUM(AE13:AH13)</f>
        <v>0</v>
      </c>
      <c r="AK13" s="119"/>
      <c r="AL13" s="119"/>
      <c r="AM13" s="119"/>
      <c r="AN13" s="119"/>
      <c r="AO13" s="119"/>
      <c r="AP13" s="119"/>
      <c r="AQ13" s="119">
        <f>+SUM(AL13:AO13)</f>
        <v>0</v>
      </c>
      <c r="AR13" s="119"/>
      <c r="AS13" s="119" t="e">
        <f>+#REF!</f>
        <v>#REF!</v>
      </c>
      <c r="AT13" s="119" t="e">
        <f>+#REF!</f>
        <v>#REF!</v>
      </c>
      <c r="AU13" s="119" t="e">
        <f>+#REF!</f>
        <v>#REF!</v>
      </c>
      <c r="AV13" s="119" t="e">
        <f>+#REF!</f>
        <v>#REF!</v>
      </c>
      <c r="AW13" s="119"/>
      <c r="AX13" s="119" t="e">
        <f>+SUM(AS13:AV13)</f>
        <v>#REF!</v>
      </c>
      <c r="AY13" s="119"/>
      <c r="AZ13" s="119" t="e">
        <f>+C13+AE13+AL13+AS13+C55+C97+AE55</f>
        <v>#REF!</v>
      </c>
      <c r="BA13" s="119" t="e">
        <f t="shared" si="3"/>
        <v>#REF!</v>
      </c>
      <c r="BB13" s="119" t="e">
        <f t="shared" si="3"/>
        <v>#REF!</v>
      </c>
      <c r="BC13" s="119" t="e">
        <f t="shared" si="3"/>
        <v>#REF!</v>
      </c>
      <c r="BD13" s="119">
        <f t="shared" si="2"/>
        <v>0</v>
      </c>
      <c r="BE13" s="119" t="e">
        <f>+SUM(AZ13:BC13)</f>
        <v>#REF!</v>
      </c>
    </row>
    <row r="14" spans="3:57" ht="13.5" thickBot="1">
      <c r="C14" s="120">
        <f>+SUM(C11:C13)</f>
        <v>0</v>
      </c>
      <c r="D14" s="120">
        <f>+SUM(D11:D13)</f>
        <v>0</v>
      </c>
      <c r="E14" s="120">
        <f>+SUM(E11:E13)</f>
        <v>0</v>
      </c>
      <c r="F14" s="120">
        <f>+SUM(F11:F13)</f>
        <v>0</v>
      </c>
      <c r="G14" s="120"/>
      <c r="H14" s="120">
        <f>+SUM(H11:H13)</f>
        <v>0</v>
      </c>
      <c r="I14" s="119"/>
      <c r="P14" s="119"/>
      <c r="W14" s="119"/>
      <c r="AD14" s="119"/>
      <c r="AE14" s="120">
        <f>+SUM(AE11:AE13)</f>
        <v>88</v>
      </c>
      <c r="AF14" s="120">
        <f>+SUM(AF11:AF13)</f>
        <v>91</v>
      </c>
      <c r="AG14" s="120">
        <f>+SUM(AG11:AG13)</f>
        <v>25</v>
      </c>
      <c r="AH14" s="120">
        <f>+SUM(AH11:AH13)</f>
        <v>25</v>
      </c>
      <c r="AI14" s="120"/>
      <c r="AJ14" s="120">
        <f>+SUM(AJ11:AJ13)</f>
        <v>229</v>
      </c>
      <c r="AK14" s="119"/>
      <c r="AL14" s="120" t="e">
        <f>+SUM(AL11:AL13)</f>
        <v>#REF!</v>
      </c>
      <c r="AM14" s="120" t="e">
        <f>+SUM(AM11:AM13)</f>
        <v>#REF!</v>
      </c>
      <c r="AN14" s="120" t="e">
        <f>+SUM(AN11:AN13)</f>
        <v>#REF!</v>
      </c>
      <c r="AO14" s="120" t="e">
        <f>+SUM(AO11:AO13)</f>
        <v>#REF!</v>
      </c>
      <c r="AP14" s="120"/>
      <c r="AQ14" s="120" t="e">
        <f>+SUM(AQ11:AQ13)</f>
        <v>#REF!</v>
      </c>
      <c r="AR14" s="119"/>
      <c r="AS14" s="120" t="e">
        <f>+SUM(AS11:AS13)</f>
        <v>#REF!</v>
      </c>
      <c r="AT14" s="120" t="e">
        <f>+SUM(AT11:AT13)</f>
        <v>#REF!</v>
      </c>
      <c r="AU14" s="120" t="e">
        <f>+SUM(AU11:AU13)</f>
        <v>#REF!</v>
      </c>
      <c r="AV14" s="120" t="e">
        <f>+SUM(AV11:AV13)</f>
        <v>#REF!</v>
      </c>
      <c r="AW14" s="120"/>
      <c r="AX14" s="120" t="e">
        <f>+SUM(AX11:AX13)</f>
        <v>#REF!</v>
      </c>
      <c r="AY14" s="119"/>
      <c r="AZ14" s="120" t="e">
        <f>+SUM(AZ11:AZ13)</f>
        <v>#REF!</v>
      </c>
      <c r="BA14" s="120" t="e">
        <f>+SUM(BA11:BA13)</f>
        <v>#REF!</v>
      </c>
      <c r="BB14" s="120" t="e">
        <f>+SUM(BB11:BB13)</f>
        <v>#REF!</v>
      </c>
      <c r="BC14" s="120" t="e">
        <f>+SUM(BC11:BC13)</f>
        <v>#REF!</v>
      </c>
      <c r="BD14" s="120"/>
      <c r="BE14" s="120" t="e">
        <f>+SUM(BE11:BE13)</f>
        <v>#REF!</v>
      </c>
    </row>
    <row r="15" spans="3:57" ht="12.75">
      <c r="C15" s="119"/>
      <c r="D15" s="119"/>
      <c r="E15" s="119"/>
      <c r="F15" s="119"/>
      <c r="G15" s="119"/>
      <c r="H15" s="154"/>
      <c r="I15" s="119"/>
      <c r="P15" s="119"/>
      <c r="W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row>
    <row r="16" spans="2:57" ht="12.75">
      <c r="B16" s="121" t="s">
        <v>253</v>
      </c>
      <c r="C16" s="119">
        <f>+'Direct Services'!F31</f>
        <v>-899</v>
      </c>
      <c r="D16" s="119">
        <f>+'Direct Services'!G31</f>
        <v>-376</v>
      </c>
      <c r="E16" s="119">
        <f>+'Direct Services'!H31</f>
        <v>-220</v>
      </c>
      <c r="F16" s="119">
        <f>+'Direct Services'!I31</f>
        <v>-254</v>
      </c>
      <c r="G16" s="119"/>
      <c r="H16" s="154">
        <f>+SUM(C16:F16)</f>
        <v>-1749</v>
      </c>
      <c r="I16" s="119"/>
      <c r="P16" s="119"/>
      <c r="W16" s="119"/>
      <c r="AD16" s="119"/>
      <c r="AE16" s="119">
        <f>+'Direct Services'!F11</f>
        <v>166</v>
      </c>
      <c r="AF16" s="119">
        <f>+'Direct Services'!G11</f>
        <v>145</v>
      </c>
      <c r="AG16" s="119">
        <f>+'Direct Services'!H11</f>
        <v>151</v>
      </c>
      <c r="AH16" s="119">
        <f>+'Direct Services'!I11</f>
        <v>159</v>
      </c>
      <c r="AI16" s="119"/>
      <c r="AJ16" s="119">
        <f>+SUM(AE16:AH16)</f>
        <v>621</v>
      </c>
      <c r="AK16" s="119"/>
      <c r="AL16" s="119">
        <f>+'Direct Services'!F70</f>
        <v>11</v>
      </c>
      <c r="AM16" s="119">
        <f>+'Direct Services'!G70</f>
        <v>0</v>
      </c>
      <c r="AN16" s="119">
        <f>+'Direct Services'!H70</f>
        <v>0</v>
      </c>
      <c r="AO16" s="119">
        <f>+'Direct Services'!I70</f>
        <v>0</v>
      </c>
      <c r="AP16" s="119"/>
      <c r="AQ16" s="119">
        <f>+SUM(AL16:AO16)</f>
        <v>11</v>
      </c>
      <c r="AR16" s="119"/>
      <c r="AS16" s="119">
        <f>+'Direct Services'!F58</f>
        <v>371</v>
      </c>
      <c r="AT16" s="119">
        <f>+'Direct Services'!G58</f>
        <v>-83</v>
      </c>
      <c r="AU16" s="119">
        <f>+'Direct Services'!H58</f>
        <v>-76</v>
      </c>
      <c r="AV16" s="119">
        <f>+'Direct Services'!I58</f>
        <v>28</v>
      </c>
      <c r="AW16" s="119">
        <f>+'Direct Services'!K58</f>
        <v>0</v>
      </c>
      <c r="AX16" s="119" t="e">
        <f>+'Direct Services'!#REF!</f>
        <v>#REF!</v>
      </c>
      <c r="AY16" s="119"/>
      <c r="AZ16" s="119">
        <f aca="true" t="shared" si="4" ref="AZ16:BC19">+C16+AE16+AL16+AS16+C58+C100+AE58</f>
        <v>-651</v>
      </c>
      <c r="BA16" s="119">
        <f t="shared" si="4"/>
        <v>-399</v>
      </c>
      <c r="BB16" s="119">
        <f t="shared" si="4"/>
        <v>-145</v>
      </c>
      <c r="BC16" s="119">
        <f t="shared" si="4"/>
        <v>-217</v>
      </c>
      <c r="BD16" s="119"/>
      <c r="BE16" s="119">
        <f>+SUM(AZ16:BC16)</f>
        <v>-1412</v>
      </c>
    </row>
    <row r="17" spans="2:57" ht="12.75">
      <c r="B17" s="121" t="s">
        <v>210</v>
      </c>
      <c r="C17" s="119">
        <f>+'Cust Serv'!F10</f>
        <v>-13</v>
      </c>
      <c r="D17" s="119">
        <f>+'Cust Serv'!G10</f>
        <v>-14</v>
      </c>
      <c r="E17" s="119">
        <f>+'Cust Serv'!H10</f>
        <v>0</v>
      </c>
      <c r="F17" s="119">
        <f>+'Cust Serv'!I10</f>
        <v>0</v>
      </c>
      <c r="G17" s="119"/>
      <c r="H17" s="154">
        <f>+SUM(C17:F17)</f>
        <v>-27</v>
      </c>
      <c r="I17" s="119"/>
      <c r="P17" s="119"/>
      <c r="W17" s="119"/>
      <c r="AD17" s="119"/>
      <c r="AE17" s="119"/>
      <c r="AF17" s="119"/>
      <c r="AG17" s="119"/>
      <c r="AH17" s="119"/>
      <c r="AI17" s="119"/>
      <c r="AJ17" s="119">
        <f>+SUM(AE17:AH17)</f>
        <v>0</v>
      </c>
      <c r="AK17" s="119"/>
      <c r="AL17" s="119">
        <f>+'Cust Serv'!F24</f>
        <v>-73</v>
      </c>
      <c r="AM17" s="119">
        <f>+'Cust Serv'!G24</f>
        <v>-20</v>
      </c>
      <c r="AN17" s="119">
        <f>+'Cust Serv'!H24</f>
        <v>0</v>
      </c>
      <c r="AO17" s="119">
        <f>+'Cust Serv'!I24</f>
        <v>0</v>
      </c>
      <c r="AP17" s="119"/>
      <c r="AQ17" s="119">
        <f>+SUM(AL17:AO17)</f>
        <v>-93</v>
      </c>
      <c r="AR17" s="119"/>
      <c r="AS17" s="119">
        <f>+'Cust Serv'!F33</f>
        <v>368</v>
      </c>
      <c r="AT17" s="119">
        <f>+'Cust Serv'!G33</f>
        <v>0</v>
      </c>
      <c r="AU17" s="119">
        <f>+'Cust Serv'!H33</f>
        <v>-25</v>
      </c>
      <c r="AV17" s="119">
        <f>+'Cust Serv'!I33</f>
        <v>0</v>
      </c>
      <c r="AW17" s="119"/>
      <c r="AX17" s="119">
        <f>+SUM(AS17:AV17)</f>
        <v>343</v>
      </c>
      <c r="AY17" s="119"/>
      <c r="AZ17" s="119">
        <f t="shared" si="4"/>
        <v>252</v>
      </c>
      <c r="BA17" s="119">
        <f t="shared" si="4"/>
        <v>-59</v>
      </c>
      <c r="BB17" s="119">
        <f t="shared" si="4"/>
        <v>-216</v>
      </c>
      <c r="BC17" s="119">
        <f t="shared" si="4"/>
        <v>-170</v>
      </c>
      <c r="BD17" s="119"/>
      <c r="BE17" s="119">
        <f>+SUM(AZ17:BC17)</f>
        <v>-193</v>
      </c>
    </row>
    <row r="18" spans="2:57" ht="12.75">
      <c r="B18" s="121" t="s">
        <v>221</v>
      </c>
      <c r="C18" s="119">
        <f>+'City Leisure'!F19</f>
        <v>-34</v>
      </c>
      <c r="D18" s="119">
        <f>+'City Leisure'!G19</f>
        <v>-63</v>
      </c>
      <c r="E18" s="119">
        <f>+'City Leisure'!H19</f>
        <v>-62</v>
      </c>
      <c r="F18" s="119">
        <f>+'City Leisure'!I19</f>
        <v>-41</v>
      </c>
      <c r="G18" s="119"/>
      <c r="H18" s="154">
        <f>+SUM(C18:F18)</f>
        <v>-200</v>
      </c>
      <c r="I18" s="119"/>
      <c r="P18" s="119"/>
      <c r="W18" s="119"/>
      <c r="AD18" s="119"/>
      <c r="AE18" s="119">
        <f>+'City Leisure'!F40</f>
        <v>12</v>
      </c>
      <c r="AF18" s="119">
        <f>+'City Leisure'!G40</f>
        <v>12</v>
      </c>
      <c r="AG18" s="119">
        <f>+'City Leisure'!H40</f>
        <v>6</v>
      </c>
      <c r="AH18" s="119">
        <f>+'City Leisure'!I40</f>
        <v>2</v>
      </c>
      <c r="AI18" s="119"/>
      <c r="AJ18" s="119">
        <f>+SUM(AE18:AH18)</f>
        <v>32</v>
      </c>
      <c r="AK18" s="119"/>
      <c r="AL18" s="119" t="e">
        <f>+'City Leisure'!#REF!</f>
        <v>#REF!</v>
      </c>
      <c r="AM18" s="119" t="e">
        <f>+'City Leisure'!#REF!</f>
        <v>#REF!</v>
      </c>
      <c r="AN18" s="119" t="e">
        <f>+'City Leisure'!#REF!</f>
        <v>#REF!</v>
      </c>
      <c r="AO18" s="119" t="e">
        <f>+'City Leisure'!#REF!</f>
        <v>#REF!</v>
      </c>
      <c r="AP18" s="119"/>
      <c r="AQ18" s="119" t="e">
        <f>+SUM(AL18:AO18)</f>
        <v>#REF!</v>
      </c>
      <c r="AR18" s="119"/>
      <c r="AS18" s="119">
        <f>+'City Leisure'!F45</f>
        <v>8</v>
      </c>
      <c r="AT18" s="119">
        <f>+'City Leisure'!G45</f>
        <v>0</v>
      </c>
      <c r="AU18" s="119">
        <f>+'City Leisure'!H45</f>
        <v>0</v>
      </c>
      <c r="AV18" s="119">
        <f>+'City Leisure'!I45</f>
        <v>0</v>
      </c>
      <c r="AW18" s="119">
        <f>+'City Leisure'!K45</f>
        <v>0</v>
      </c>
      <c r="AX18" s="119" t="e">
        <f>+'City Leisure'!#REF!</f>
        <v>#REF!</v>
      </c>
      <c r="AY18" s="119"/>
      <c r="AZ18" s="119" t="e">
        <f t="shared" si="4"/>
        <v>#REF!</v>
      </c>
      <c r="BA18" s="119" t="e">
        <f t="shared" si="4"/>
        <v>#REF!</v>
      </c>
      <c r="BB18" s="119" t="e">
        <f t="shared" si="4"/>
        <v>#REF!</v>
      </c>
      <c r="BC18" s="119" t="e">
        <f t="shared" si="4"/>
        <v>#REF!</v>
      </c>
      <c r="BD18" s="119"/>
      <c r="BE18" s="119" t="e">
        <f>+SUM(AZ18:BC18)</f>
        <v>#REF!</v>
      </c>
    </row>
    <row r="19" spans="2:57" ht="12.75">
      <c r="B19" s="121" t="s">
        <v>127</v>
      </c>
      <c r="C19" s="119">
        <f>+'Env Dev'!F13</f>
        <v>-7</v>
      </c>
      <c r="D19" s="119">
        <f>+'Env Dev'!G13</f>
        <v>-52</v>
      </c>
      <c r="E19" s="119">
        <f>+'Env Dev'!H13</f>
        <v>-2</v>
      </c>
      <c r="F19" s="119">
        <f>+'Env Dev'!I13</f>
        <v>-3</v>
      </c>
      <c r="G19" s="119"/>
      <c r="H19" s="154">
        <f>+SUM(C19:F19)</f>
        <v>-64</v>
      </c>
      <c r="I19" s="119"/>
      <c r="P19" s="119"/>
      <c r="W19" s="119"/>
      <c r="AD19" s="119"/>
      <c r="AE19" s="119"/>
      <c r="AF19" s="119"/>
      <c r="AG19" s="119"/>
      <c r="AH19" s="119"/>
      <c r="AI19" s="119"/>
      <c r="AJ19" s="119">
        <f>+SUM(AE19:AH19)</f>
        <v>0</v>
      </c>
      <c r="AK19" s="119"/>
      <c r="AL19" s="119">
        <f>+'Env Dev'!F31</f>
        <v>-73</v>
      </c>
      <c r="AM19" s="119">
        <f>+'Env Dev'!G31</f>
        <v>-20</v>
      </c>
      <c r="AN19" s="119">
        <f>+'Env Dev'!H31</f>
        <v>0</v>
      </c>
      <c r="AO19" s="119">
        <f>+'Env Dev'!I31</f>
        <v>0</v>
      </c>
      <c r="AP19" s="119"/>
      <c r="AQ19" s="119">
        <f>+SUM(AL19:AO19)</f>
        <v>-93</v>
      </c>
      <c r="AR19" s="119"/>
      <c r="AS19" s="119" t="e">
        <f>+'Env Dev'!#REF!</f>
        <v>#REF!</v>
      </c>
      <c r="AT19" s="119" t="e">
        <f>+'Env Dev'!#REF!</f>
        <v>#REF!</v>
      </c>
      <c r="AU19" s="119" t="e">
        <f>+'Env Dev'!#REF!</f>
        <v>#REF!</v>
      </c>
      <c r="AV19" s="119" t="e">
        <f>+'Env Dev'!#REF!</f>
        <v>#REF!</v>
      </c>
      <c r="AW19" s="119" t="e">
        <f>+'Env Dev'!#REF!</f>
        <v>#REF!</v>
      </c>
      <c r="AX19" s="119" t="e">
        <f>+'Env Dev'!#REF!</f>
        <v>#REF!</v>
      </c>
      <c r="AY19" s="119"/>
      <c r="AZ19" s="119" t="e">
        <f t="shared" si="4"/>
        <v>#REF!</v>
      </c>
      <c r="BA19" s="119" t="e">
        <f t="shared" si="4"/>
        <v>#REF!</v>
      </c>
      <c r="BB19" s="119" t="e">
        <f t="shared" si="4"/>
        <v>#REF!</v>
      </c>
      <c r="BC19" s="119" t="e">
        <f t="shared" si="4"/>
        <v>#REF!</v>
      </c>
      <c r="BD19" s="119"/>
      <c r="BE19" s="119" t="e">
        <f>+SUM(AZ19:BC19)</f>
        <v>#REF!</v>
      </c>
    </row>
    <row r="20" spans="3:57" ht="13.5" thickBot="1">
      <c r="C20" s="120">
        <f>+SUM(C16:C19)</f>
        <v>-953</v>
      </c>
      <c r="D20" s="120">
        <f>+SUM(D16:D19)</f>
        <v>-505</v>
      </c>
      <c r="E20" s="120">
        <f>+SUM(E16:E19)</f>
        <v>-284</v>
      </c>
      <c r="F20" s="120">
        <f>+SUM(F16:F19)</f>
        <v>-298</v>
      </c>
      <c r="G20" s="120"/>
      <c r="H20" s="120">
        <f>+SUM(H16:H19)</f>
        <v>-2040</v>
      </c>
      <c r="I20" s="119"/>
      <c r="P20" s="119"/>
      <c r="W20" s="119"/>
      <c r="AD20" s="119"/>
      <c r="AE20" s="120">
        <f>+SUM(AE16:AE19)</f>
        <v>178</v>
      </c>
      <c r="AF20" s="120">
        <f>+SUM(AF16:AF19)</f>
        <v>157</v>
      </c>
      <c r="AG20" s="120">
        <f>+SUM(AG16:AG19)</f>
        <v>157</v>
      </c>
      <c r="AH20" s="120">
        <f>+SUM(AH16:AH19)</f>
        <v>161</v>
      </c>
      <c r="AI20" s="120"/>
      <c r="AJ20" s="120">
        <f>+SUM(AJ16:AJ19)</f>
        <v>653</v>
      </c>
      <c r="AK20" s="119"/>
      <c r="AL20" s="120" t="e">
        <f>+SUM(AL16:AL19)</f>
        <v>#REF!</v>
      </c>
      <c r="AM20" s="120" t="e">
        <f>+SUM(AM16:AM19)</f>
        <v>#REF!</v>
      </c>
      <c r="AN20" s="120" t="e">
        <f>+SUM(AN16:AN19)</f>
        <v>#REF!</v>
      </c>
      <c r="AO20" s="120" t="e">
        <f>+SUM(AO16:AO19)</f>
        <v>#REF!</v>
      </c>
      <c r="AP20" s="120"/>
      <c r="AQ20" s="120" t="e">
        <f>+SUM(AQ16:AQ19)</f>
        <v>#REF!</v>
      </c>
      <c r="AR20" s="119"/>
      <c r="AS20" s="120" t="e">
        <f>+SUM(AS16:AS19)</f>
        <v>#REF!</v>
      </c>
      <c r="AT20" s="120" t="e">
        <f>+SUM(AT16:AT19)</f>
        <v>#REF!</v>
      </c>
      <c r="AU20" s="120" t="e">
        <f>+SUM(AU16:AU19)</f>
        <v>#REF!</v>
      </c>
      <c r="AV20" s="120" t="e">
        <f>+SUM(AV16:AV19)</f>
        <v>#REF!</v>
      </c>
      <c r="AW20" s="120"/>
      <c r="AX20" s="120" t="e">
        <f>+SUM(AX16:AX19)</f>
        <v>#REF!</v>
      </c>
      <c r="AY20" s="119"/>
      <c r="AZ20" s="120" t="e">
        <f>+SUM(AZ16:AZ19)</f>
        <v>#REF!</v>
      </c>
      <c r="BA20" s="120" t="e">
        <f>+SUM(BA16:BA19)</f>
        <v>#REF!</v>
      </c>
      <c r="BB20" s="120" t="e">
        <f>+SUM(BB16:BB19)</f>
        <v>#REF!</v>
      </c>
      <c r="BC20" s="120" t="e">
        <f>+SUM(BC16:BC19)</f>
        <v>#REF!</v>
      </c>
      <c r="BD20" s="120"/>
      <c r="BE20" s="120" t="e">
        <f>+SUM(BE16:BE19)</f>
        <v>#REF!</v>
      </c>
    </row>
    <row r="21" spans="3:57" ht="12.75">
      <c r="C21" s="119"/>
      <c r="D21" s="119"/>
      <c r="E21" s="119"/>
      <c r="F21" s="119"/>
      <c r="G21" s="119"/>
      <c r="H21" s="154"/>
      <c r="I21" s="119"/>
      <c r="P21" s="119"/>
      <c r="W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row r="22" spans="2:57" ht="12.75">
      <c r="B22" s="121" t="s">
        <v>274</v>
      </c>
      <c r="C22" s="119">
        <f>+PCC!F15</f>
        <v>-42</v>
      </c>
      <c r="D22" s="119">
        <f>+PCC!G15</f>
        <v>-23</v>
      </c>
      <c r="E22" s="119">
        <f>+PCC!H15</f>
        <v>-19</v>
      </c>
      <c r="F22" s="119">
        <f>+PCC!I15</f>
        <v>-17</v>
      </c>
      <c r="G22" s="119"/>
      <c r="H22" s="154">
        <f>+SUM(C22:F22)</f>
        <v>-101</v>
      </c>
      <c r="I22" s="119"/>
      <c r="P22" s="119"/>
      <c r="W22" s="119"/>
      <c r="AD22" s="119"/>
      <c r="AE22" s="119"/>
      <c r="AF22" s="119"/>
      <c r="AG22" s="119"/>
      <c r="AH22" s="119"/>
      <c r="AI22" s="119"/>
      <c r="AJ22" s="119">
        <f>+SUM(AE22:AH22)</f>
        <v>0</v>
      </c>
      <c r="AK22" s="119"/>
      <c r="AL22" s="119">
        <f>+PCC!F27</f>
        <v>-30</v>
      </c>
      <c r="AM22" s="119">
        <f>+PCC!G27</f>
        <v>0</v>
      </c>
      <c r="AN22" s="119">
        <f>+PCC!H27</f>
        <v>0</v>
      </c>
      <c r="AO22" s="119">
        <f>+PCC!I27</f>
        <v>0</v>
      </c>
      <c r="AP22" s="119"/>
      <c r="AQ22" s="119">
        <f>+SUM(AL22:AO22)</f>
        <v>-30</v>
      </c>
      <c r="AR22" s="119"/>
      <c r="AS22" s="119">
        <f>+PCC!F34</f>
        <v>-32</v>
      </c>
      <c r="AT22" s="119">
        <f>+PCC!G34</f>
        <v>0</v>
      </c>
      <c r="AU22" s="119">
        <f>+PCC!H34</f>
        <v>0</v>
      </c>
      <c r="AV22" s="119">
        <f>+PCC!I34</f>
        <v>0</v>
      </c>
      <c r="AW22" s="119">
        <f>+PCC!K34</f>
        <v>0</v>
      </c>
      <c r="AX22" s="119" t="e">
        <f>+PCC!#REF!</f>
        <v>#REF!</v>
      </c>
      <c r="AY22" s="119"/>
      <c r="AZ22" s="119" t="e">
        <f aca="true" t="shared" si="5" ref="AZ22:BC24">+C22+AE22+AL22+AS22+C64+C106+AE64</f>
        <v>#REF!</v>
      </c>
      <c r="BA22" s="119" t="e">
        <f t="shared" si="5"/>
        <v>#REF!</v>
      </c>
      <c r="BB22" s="119" t="e">
        <f t="shared" si="5"/>
        <v>#REF!</v>
      </c>
      <c r="BC22" s="119" t="e">
        <f t="shared" si="5"/>
        <v>#REF!</v>
      </c>
      <c r="BD22" s="119"/>
      <c r="BE22" s="119" t="e">
        <f>+SUM(AZ22:BC22)</f>
        <v>#REF!</v>
      </c>
    </row>
    <row r="23" spans="2:57" ht="12.75">
      <c r="B23" s="121" t="s">
        <v>18</v>
      </c>
      <c r="C23" s="119">
        <f>+'HR &amp; Fac'!F12</f>
        <v>84</v>
      </c>
      <c r="D23" s="119">
        <f>+'HR &amp; Fac'!G12</f>
        <v>-21</v>
      </c>
      <c r="E23" s="119">
        <f>+'HR &amp; Fac'!H12</f>
        <v>-71</v>
      </c>
      <c r="F23" s="119">
        <f>+'HR &amp; Fac'!I12</f>
        <v>-50</v>
      </c>
      <c r="G23" s="119"/>
      <c r="H23" s="154">
        <f>+SUM(C23:F23)</f>
        <v>-58</v>
      </c>
      <c r="I23" s="119"/>
      <c r="P23" s="119"/>
      <c r="W23" s="119"/>
      <c r="AD23" s="119"/>
      <c r="AE23" s="119"/>
      <c r="AF23" s="119"/>
      <c r="AG23" s="119"/>
      <c r="AH23" s="119"/>
      <c r="AI23" s="119"/>
      <c r="AJ23" s="119">
        <f>+SUM(AE23:AH23)</f>
        <v>0</v>
      </c>
      <c r="AK23" s="119"/>
      <c r="AL23" s="119"/>
      <c r="AM23" s="119"/>
      <c r="AN23" s="119"/>
      <c r="AO23" s="119"/>
      <c r="AP23" s="119"/>
      <c r="AQ23" s="119">
        <f>+SUM(AL23:AO23)</f>
        <v>0</v>
      </c>
      <c r="AR23" s="119"/>
      <c r="AS23" s="119"/>
      <c r="AT23" s="119"/>
      <c r="AU23" s="119"/>
      <c r="AV23" s="119"/>
      <c r="AW23" s="119"/>
      <c r="AX23" s="119"/>
      <c r="AY23" s="119"/>
      <c r="AZ23" s="119" t="e">
        <f t="shared" si="5"/>
        <v>#REF!</v>
      </c>
      <c r="BA23" s="119" t="e">
        <f t="shared" si="5"/>
        <v>#REF!</v>
      </c>
      <c r="BB23" s="119" t="e">
        <f t="shared" si="5"/>
        <v>#REF!</v>
      </c>
      <c r="BC23" s="119" t="e">
        <f t="shared" si="5"/>
        <v>#REF!</v>
      </c>
      <c r="BD23" s="119"/>
      <c r="BE23" s="119" t="e">
        <f>+SUM(AZ23:BC23)</f>
        <v>#REF!</v>
      </c>
    </row>
    <row r="24" spans="2:57" ht="12.75">
      <c r="B24" s="121" t="s">
        <v>275</v>
      </c>
      <c r="C24" s="119">
        <f>+'L&amp;G'!F10</f>
        <v>-5</v>
      </c>
      <c r="D24" s="119">
        <f>+'L&amp;G'!G10</f>
        <v>-5</v>
      </c>
      <c r="E24" s="119">
        <f>+'L&amp;G'!H10</f>
        <v>-5</v>
      </c>
      <c r="F24" s="119">
        <f>+'L&amp;G'!I10</f>
        <v>0</v>
      </c>
      <c r="G24" s="119"/>
      <c r="H24" s="154">
        <f>+SUM(C24:F24)</f>
        <v>-15</v>
      </c>
      <c r="I24" s="119"/>
      <c r="P24" s="119"/>
      <c r="W24" s="119"/>
      <c r="AD24" s="119"/>
      <c r="AE24" s="119"/>
      <c r="AF24" s="119"/>
      <c r="AG24" s="119"/>
      <c r="AH24" s="119"/>
      <c r="AI24" s="119"/>
      <c r="AJ24" s="119">
        <f>+SUM(AE24:AH24)</f>
        <v>0</v>
      </c>
      <c r="AK24" s="119"/>
      <c r="AL24" s="119">
        <f>+'L&amp;G'!F25</f>
        <v>-14</v>
      </c>
      <c r="AM24" s="119">
        <f>+'L&amp;G'!G25</f>
        <v>0</v>
      </c>
      <c r="AN24" s="119">
        <f>+'L&amp;G'!H25</f>
        <v>0</v>
      </c>
      <c r="AO24" s="119">
        <f>+'L&amp;G'!I25</f>
        <v>0</v>
      </c>
      <c r="AP24" s="119"/>
      <c r="AQ24" s="119">
        <f>+SUM(AL24:AO24)</f>
        <v>-14</v>
      </c>
      <c r="AR24" s="119"/>
      <c r="AS24" s="119"/>
      <c r="AT24" s="119"/>
      <c r="AU24" s="119"/>
      <c r="AV24" s="119"/>
      <c r="AW24" s="119"/>
      <c r="AX24" s="119"/>
      <c r="AY24" s="119"/>
      <c r="AZ24" s="119">
        <f t="shared" si="5"/>
        <v>-64</v>
      </c>
      <c r="BA24" s="119">
        <f t="shared" si="5"/>
        <v>-8</v>
      </c>
      <c r="BB24" s="119">
        <f t="shared" si="5"/>
        <v>-37</v>
      </c>
      <c r="BC24" s="119">
        <f t="shared" si="5"/>
        <v>0</v>
      </c>
      <c r="BD24" s="119"/>
      <c r="BE24" s="119">
        <f>+SUM(AZ24:BC24)</f>
        <v>-109</v>
      </c>
    </row>
    <row r="25" spans="3:57" ht="13.5" thickBot="1">
      <c r="C25" s="120">
        <f>+SUM(C22:C24)</f>
        <v>37</v>
      </c>
      <c r="D25" s="120">
        <f>+SUM(D22:D24)</f>
        <v>-49</v>
      </c>
      <c r="E25" s="120">
        <f>+SUM(E22:E24)</f>
        <v>-95</v>
      </c>
      <c r="F25" s="120">
        <f>+SUM(F22:F24)</f>
        <v>-67</v>
      </c>
      <c r="G25" s="120"/>
      <c r="H25" s="120">
        <f>+SUM(H22:H24)</f>
        <v>-174</v>
      </c>
      <c r="I25" s="119"/>
      <c r="P25" s="119"/>
      <c r="W25" s="119"/>
      <c r="AD25" s="119"/>
      <c r="AE25" s="120"/>
      <c r="AF25" s="120"/>
      <c r="AG25" s="120"/>
      <c r="AH25" s="120"/>
      <c r="AI25" s="120"/>
      <c r="AJ25" s="120">
        <f>+SUM(AJ22:AJ24)</f>
        <v>0</v>
      </c>
      <c r="AK25" s="119"/>
      <c r="AL25" s="120">
        <f>+SUM(AL22:AL24)</f>
        <v>-44</v>
      </c>
      <c r="AM25" s="120">
        <f>+SUM(AM22:AM24)</f>
        <v>0</v>
      </c>
      <c r="AN25" s="120">
        <f>+SUM(AN22:AN24)</f>
        <v>0</v>
      </c>
      <c r="AO25" s="120">
        <f>+SUM(AO22:AO24)</f>
        <v>0</v>
      </c>
      <c r="AP25" s="120"/>
      <c r="AQ25" s="120">
        <f>+SUM(AQ22:AQ24)</f>
        <v>-44</v>
      </c>
      <c r="AR25" s="119"/>
      <c r="AS25" s="120">
        <f>+SUM(AS22:AS24)</f>
        <v>-32</v>
      </c>
      <c r="AT25" s="120">
        <f>+SUM(AT22:AT24)</f>
        <v>0</v>
      </c>
      <c r="AU25" s="120">
        <f>+SUM(AU22:AU24)</f>
        <v>0</v>
      </c>
      <c r="AV25" s="120">
        <f>+SUM(AV22:AV24)</f>
        <v>0</v>
      </c>
      <c r="AW25" s="120"/>
      <c r="AX25" s="120" t="e">
        <f>+SUM(AX22:AX24)</f>
        <v>#REF!</v>
      </c>
      <c r="AY25" s="119"/>
      <c r="AZ25" s="120" t="e">
        <f>+SUM(AZ22:AZ24)</f>
        <v>#REF!</v>
      </c>
      <c r="BA25" s="120" t="e">
        <f>+SUM(BA22:BA24)</f>
        <v>#REF!</v>
      </c>
      <c r="BB25" s="120" t="e">
        <f>+SUM(BB22:BB24)</f>
        <v>#REF!</v>
      </c>
      <c r="BC25" s="120" t="e">
        <f>+SUM(BC22:BC24)</f>
        <v>#REF!</v>
      </c>
      <c r="BD25" s="120"/>
      <c r="BE25" s="120" t="e">
        <f>+SUM(BE22:BE24)</f>
        <v>#REF!</v>
      </c>
    </row>
    <row r="26" spans="3:57" ht="12.75">
      <c r="C26" s="119"/>
      <c r="D26" s="119"/>
      <c r="E26" s="119"/>
      <c r="F26" s="119"/>
      <c r="G26" s="119"/>
      <c r="H26" s="154"/>
      <c r="I26" s="119"/>
      <c r="P26" s="119"/>
      <c r="W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row>
    <row r="27" spans="2:57" ht="18.75" thickBot="1">
      <c r="B27" s="192" t="s">
        <v>43</v>
      </c>
      <c r="C27" s="193">
        <f>+C25+C20+C14+C9</f>
        <v>-1692</v>
      </c>
      <c r="D27" s="193">
        <f>+D25+D20+D14+D9</f>
        <v>-941</v>
      </c>
      <c r="E27" s="193">
        <f>+E25+E20+E14+E9</f>
        <v>-344</v>
      </c>
      <c r="F27" s="193">
        <f>+F25+F20+F14+F9</f>
        <v>-367</v>
      </c>
      <c r="G27" s="193"/>
      <c r="H27" s="193">
        <f>+H25+H20+H14+H9</f>
        <v>-3344</v>
      </c>
      <c r="I27" s="119"/>
      <c r="P27" s="119"/>
      <c r="W27" s="119"/>
      <c r="AD27" s="119"/>
      <c r="AE27" s="120">
        <f>+AE25+AE20+AE14+AE9</f>
        <v>266</v>
      </c>
      <c r="AF27" s="120">
        <f>+AF25+AF20+AF14+AF9</f>
        <v>248</v>
      </c>
      <c r="AG27" s="120">
        <f>+AG25+AG20+AG14+AG9</f>
        <v>182</v>
      </c>
      <c r="AH27" s="120">
        <f>+AH25+AH20+AH14+AH9</f>
        <v>186</v>
      </c>
      <c r="AI27" s="120"/>
      <c r="AJ27" s="120">
        <f>+AJ25+AJ20+AJ14+AJ9</f>
        <v>882</v>
      </c>
      <c r="AK27" s="119"/>
      <c r="AL27" s="120" t="e">
        <f>+AL25+AL20+AL14+AL9</f>
        <v>#REF!</v>
      </c>
      <c r="AM27" s="120" t="e">
        <f>+AM25+AM20+AM14+AM9</f>
        <v>#REF!</v>
      </c>
      <c r="AN27" s="120" t="e">
        <f>+AN25+AN20+AN14+AN9</f>
        <v>#REF!</v>
      </c>
      <c r="AO27" s="120" t="e">
        <f>+AO25+AO20+AO14+AO9</f>
        <v>#REF!</v>
      </c>
      <c r="AP27" s="120"/>
      <c r="AQ27" s="120" t="e">
        <f>+AQ25+AQ20+AQ14+AQ9</f>
        <v>#REF!</v>
      </c>
      <c r="AR27" s="119"/>
      <c r="AS27" s="120" t="e">
        <f>+AS25+AS20+AS14+AS9</f>
        <v>#REF!</v>
      </c>
      <c r="AT27" s="120" t="e">
        <f>+AT25+AT20+AT14+AT9</f>
        <v>#REF!</v>
      </c>
      <c r="AU27" s="120" t="e">
        <f>+AU25+AU20+AU14+AU9</f>
        <v>#REF!</v>
      </c>
      <c r="AV27" s="120" t="e">
        <f>+AV25+AV20+AV14+AV9</f>
        <v>#REF!</v>
      </c>
      <c r="AW27" s="120"/>
      <c r="AX27" s="120" t="e">
        <f>+AX25+AX20+AX14+AX9</f>
        <v>#REF!</v>
      </c>
      <c r="AY27" s="119"/>
      <c r="AZ27" s="120" t="e">
        <f>+AZ25+AZ20+AZ14+AZ9</f>
        <v>#REF!</v>
      </c>
      <c r="BA27" s="120" t="e">
        <f>+BA25+BA20+BA14+BA9</f>
        <v>#REF!</v>
      </c>
      <c r="BB27" s="120" t="e">
        <f>+BB25+BB20+BB14+BB9</f>
        <v>#REF!</v>
      </c>
      <c r="BC27" s="120" t="e">
        <f>+BC25+BC20+BC14+BC9</f>
        <v>#REF!</v>
      </c>
      <c r="BD27" s="120"/>
      <c r="BE27" s="120" t="e">
        <f>+BE25+BE20+BE14+BE9</f>
        <v>#REF!</v>
      </c>
    </row>
    <row r="28" spans="3:57" ht="12.75">
      <c r="C28" s="119"/>
      <c r="D28" s="119"/>
      <c r="E28" s="119"/>
      <c r="F28" s="119"/>
      <c r="G28" s="119"/>
      <c r="H28" s="154"/>
      <c r="I28" s="119"/>
      <c r="P28" s="119"/>
      <c r="W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2:57" ht="18.75" thickBot="1">
      <c r="B29" s="192" t="s">
        <v>277</v>
      </c>
      <c r="C29" s="193">
        <f>+C27</f>
        <v>-1692</v>
      </c>
      <c r="D29" s="193">
        <f>+D27+C29</f>
        <v>-2633</v>
      </c>
      <c r="E29" s="193">
        <f>+E27+D29</f>
        <v>-2977</v>
      </c>
      <c r="F29" s="193">
        <f>+F27+E29</f>
        <v>-3344</v>
      </c>
      <c r="G29" s="193"/>
      <c r="H29" s="193"/>
      <c r="I29" s="119"/>
      <c r="P29" s="119"/>
      <c r="W29" s="119"/>
      <c r="AD29" s="119"/>
      <c r="AE29" s="120">
        <f>+AE27</f>
        <v>266</v>
      </c>
      <c r="AF29" s="120">
        <f>+AF27+AE29</f>
        <v>514</v>
      </c>
      <c r="AG29" s="120">
        <f>+AG27+AF29</f>
        <v>696</v>
      </c>
      <c r="AH29" s="120">
        <f>+AH27+AG29</f>
        <v>882</v>
      </c>
      <c r="AI29" s="120"/>
      <c r="AJ29" s="120"/>
      <c r="AK29" s="119"/>
      <c r="AL29" s="120" t="e">
        <f>+AL27</f>
        <v>#REF!</v>
      </c>
      <c r="AM29" s="120" t="e">
        <f>+AL29+AM27</f>
        <v>#REF!</v>
      </c>
      <c r="AN29" s="120" t="e">
        <f>+AM29+AN27</f>
        <v>#REF!</v>
      </c>
      <c r="AO29" s="120" t="e">
        <f>+AN29+AO27</f>
        <v>#REF!</v>
      </c>
      <c r="AP29" s="120"/>
      <c r="AQ29" s="120"/>
      <c r="AR29" s="119"/>
      <c r="AS29" s="120" t="e">
        <f>+AS27</f>
        <v>#REF!</v>
      </c>
      <c r="AT29" s="120" t="e">
        <f>+AT27+AS29</f>
        <v>#REF!</v>
      </c>
      <c r="AU29" s="120" t="e">
        <f>+AU27+AT29</f>
        <v>#REF!</v>
      </c>
      <c r="AV29" s="120" t="e">
        <f>+AV27+AU29</f>
        <v>#REF!</v>
      </c>
      <c r="AW29" s="120"/>
      <c r="AX29" s="120"/>
      <c r="AY29" s="119"/>
      <c r="AZ29" s="120" t="e">
        <f>+AZ27</f>
        <v>#REF!</v>
      </c>
      <c r="BA29" s="120" t="e">
        <f>+AZ29+BA27</f>
        <v>#REF!</v>
      </c>
      <c r="BB29" s="120" t="e">
        <f>+BA29+BB27</f>
        <v>#REF!</v>
      </c>
      <c r="BC29" s="120" t="e">
        <f>+BB29+BC27</f>
        <v>#REF!</v>
      </c>
      <c r="BD29" s="120"/>
      <c r="BE29" s="120"/>
    </row>
    <row r="31" spans="2:8" ht="12.75">
      <c r="B31" s="213" t="s">
        <v>368</v>
      </c>
      <c r="C31" s="214">
        <f>+C27-'Fees and Charges'!F95</f>
        <v>-494.5</v>
      </c>
      <c r="D31" s="214">
        <f>+D27-'Fees and Charges'!G95</f>
        <v>-285.25</v>
      </c>
      <c r="E31" s="214">
        <f>+E27-'Fees and Charges'!H95</f>
        <v>-71.63499999999999</v>
      </c>
      <c r="F31" s="214">
        <f>+F27-'Fees and Charges'!I95</f>
        <v>188.03600000000006</v>
      </c>
      <c r="G31" s="214"/>
      <c r="H31" s="213"/>
    </row>
    <row r="33" spans="3:57" ht="12.75">
      <c r="C33" s="123" t="s">
        <v>71</v>
      </c>
      <c r="D33" s="123" t="s">
        <v>72</v>
      </c>
      <c r="E33" s="123" t="s">
        <v>76</v>
      </c>
      <c r="F33" s="123" t="s">
        <v>73</v>
      </c>
      <c r="G33" s="123"/>
      <c r="H33" s="123" t="s">
        <v>43</v>
      </c>
      <c r="AE33" s="123" t="s">
        <v>71</v>
      </c>
      <c r="AF33" s="123" t="s">
        <v>72</v>
      </c>
      <c r="AG33" s="123" t="s">
        <v>76</v>
      </c>
      <c r="AH33" s="123" t="s">
        <v>73</v>
      </c>
      <c r="AI33" s="123"/>
      <c r="AJ33" s="123" t="s">
        <v>43</v>
      </c>
      <c r="AL33" s="123" t="s">
        <v>71</v>
      </c>
      <c r="AM33" s="123" t="s">
        <v>72</v>
      </c>
      <c r="AN33" s="123" t="s">
        <v>76</v>
      </c>
      <c r="AO33" s="123" t="s">
        <v>73</v>
      </c>
      <c r="AP33" s="123"/>
      <c r="AQ33" s="123" t="s">
        <v>43</v>
      </c>
      <c r="AS33" s="123" t="s">
        <v>71</v>
      </c>
      <c r="AT33" s="123" t="s">
        <v>72</v>
      </c>
      <c r="AU33" s="123" t="s">
        <v>76</v>
      </c>
      <c r="AV33" s="123" t="s">
        <v>73</v>
      </c>
      <c r="AW33" s="123"/>
      <c r="AX33" s="123" t="s">
        <v>43</v>
      </c>
      <c r="AZ33" s="123" t="s">
        <v>71</v>
      </c>
      <c r="BA33" s="123" t="s">
        <v>72</v>
      </c>
      <c r="BB33" s="123" t="s">
        <v>76</v>
      </c>
      <c r="BC33" s="123" t="s">
        <v>73</v>
      </c>
      <c r="BD33" s="123"/>
      <c r="BE33" s="123" t="s">
        <v>43</v>
      </c>
    </row>
    <row r="34" spans="2:57" ht="12.75">
      <c r="B34" s="121" t="s">
        <v>282</v>
      </c>
      <c r="C34" s="119" t="e">
        <f>+'City Dev'!#REF!+'Corp Prop'!#REF!+'Env Dev'!#REF!+'Direct Services'!#REF!+'Cust Serv'!#REF!+'City Leisure'!#REF!+PCC!#REF!+'HR &amp; Fac'!#REF!+'L&amp;G'!#REF!</f>
        <v>#REF!</v>
      </c>
      <c r="D34" s="119" t="e">
        <f>+'City Dev'!#REF!+'Corp Prop'!#REF!+'Env Dev'!#REF!+'Direct Services'!#REF!+'Cust Serv'!#REF!+'City Leisure'!#REF!+PCC!#REF!+'HR &amp; Fac'!#REF!+'L&amp;G'!#REF!</f>
        <v>#REF!</v>
      </c>
      <c r="E34" s="119" t="e">
        <f>+'City Dev'!#REF!+'Corp Prop'!#REF!+'Env Dev'!#REF!+'Direct Services'!#REF!+'Cust Serv'!#REF!+'City Leisure'!#REF!+PCC!#REF!+'HR &amp; Fac'!#REF!+'L&amp;G'!#REF!</f>
        <v>#REF!</v>
      </c>
      <c r="F34" s="119" t="e">
        <f>+'City Dev'!#REF!+'Corp Prop'!#REF!+'Env Dev'!#REF!+'Direct Services'!#REF!+'Cust Serv'!#REF!+'City Leisure'!#REF!+PCC!#REF!+'HR &amp; Fac'!#REF!+'L&amp;G'!#REF!</f>
        <v>#REF!</v>
      </c>
      <c r="G34" s="119"/>
      <c r="H34" s="154" t="e">
        <f>+SUM(C34:F34)</f>
        <v>#REF!</v>
      </c>
      <c r="AE34" s="119">
        <v>0</v>
      </c>
      <c r="AF34" s="119">
        <v>0</v>
      </c>
      <c r="AG34" s="119">
        <v>0</v>
      </c>
      <c r="AH34" s="119">
        <v>0</v>
      </c>
      <c r="AI34" s="119"/>
      <c r="AJ34" s="154">
        <f>+SUM(AE34:AH34)</f>
        <v>0</v>
      </c>
      <c r="AL34" s="119">
        <v>0</v>
      </c>
      <c r="AM34" s="119">
        <v>0</v>
      </c>
      <c r="AN34" s="119">
        <v>0</v>
      </c>
      <c r="AO34" s="119">
        <v>0</v>
      </c>
      <c r="AP34" s="119"/>
      <c r="AQ34" s="154">
        <f>+SUM(AL34:AO34)</f>
        <v>0</v>
      </c>
      <c r="AS34" s="119">
        <v>0</v>
      </c>
      <c r="AT34" s="119">
        <v>0</v>
      </c>
      <c r="AU34" s="119">
        <v>0</v>
      </c>
      <c r="AV34" s="119">
        <v>0</v>
      </c>
      <c r="AW34" s="119"/>
      <c r="AX34" s="154">
        <f>+SUM(AS34:AV34)</f>
        <v>0</v>
      </c>
      <c r="AZ34" s="119" t="e">
        <f aca="true" t="shared" si="6" ref="AZ34:BC36">+C34+AE34+AL34+AS34+C76+C119</f>
        <v>#REF!</v>
      </c>
      <c r="BA34" s="119" t="e">
        <f t="shared" si="6"/>
        <v>#REF!</v>
      </c>
      <c r="BB34" s="119" t="e">
        <f t="shared" si="6"/>
        <v>#REF!</v>
      </c>
      <c r="BC34" s="119" t="e">
        <f t="shared" si="6"/>
        <v>#REF!</v>
      </c>
      <c r="BD34" s="119"/>
      <c r="BE34" s="119" t="e">
        <f>+SUM(AZ34:BC34)</f>
        <v>#REF!</v>
      </c>
    </row>
    <row r="35" spans="2:57" ht="12.75">
      <c r="B35" s="121" t="s">
        <v>283</v>
      </c>
      <c r="C35" s="119" t="e">
        <f>+'City Dev'!#REF!+'Corp Prop'!#REF!+'Env Dev'!#REF!+'Direct Services'!#REF!+'Cust Serv'!#REF!+'City Leisure'!#REF!+PCC!#REF!+'HR &amp; Fac'!#REF!+'L&amp;G'!#REF!</f>
        <v>#REF!</v>
      </c>
      <c r="D35" s="119" t="e">
        <f>+'City Dev'!#REF!+'Corp Prop'!#REF!+'Env Dev'!#REF!+'Direct Services'!#REF!+'Cust Serv'!#REF!+'City Leisure'!#REF!+PCC!#REF!+'HR &amp; Fac'!#REF!+'L&amp;G'!#REF!</f>
        <v>#REF!</v>
      </c>
      <c r="E35" s="119" t="e">
        <f>+'City Dev'!#REF!+'Corp Prop'!#REF!+'Env Dev'!#REF!+'Direct Services'!#REF!+'Cust Serv'!#REF!+'City Leisure'!#REF!+PCC!#REF!+'HR &amp; Fac'!#REF!+'L&amp;G'!#REF!</f>
        <v>#REF!</v>
      </c>
      <c r="F35" s="119" t="e">
        <f>+'City Dev'!#REF!+'Corp Prop'!#REF!+'Env Dev'!#REF!+'Direct Services'!#REF!+'Cust Serv'!#REF!+'City Leisure'!#REF!+PCC!#REF!+'HR &amp; Fac'!#REF!+'L&amp;G'!#REF!</f>
        <v>#REF!</v>
      </c>
      <c r="G35" s="119"/>
      <c r="H35" s="154" t="e">
        <f>+SUM(C35:F35)</f>
        <v>#REF!</v>
      </c>
      <c r="AE35" s="119">
        <v>0</v>
      </c>
      <c r="AF35" s="119">
        <v>0</v>
      </c>
      <c r="AG35" s="119">
        <v>0</v>
      </c>
      <c r="AH35" s="119">
        <v>0</v>
      </c>
      <c r="AI35" s="119"/>
      <c r="AJ35" s="154">
        <f>+SUM(AE35:AH35)</f>
        <v>0</v>
      </c>
      <c r="AL35" s="119">
        <v>0</v>
      </c>
      <c r="AM35" s="119">
        <v>0</v>
      </c>
      <c r="AN35" s="119">
        <v>0</v>
      </c>
      <c r="AO35" s="119">
        <v>0</v>
      </c>
      <c r="AP35" s="119"/>
      <c r="AQ35" s="154">
        <f>+SUM(AL35:AO35)</f>
        <v>0</v>
      </c>
      <c r="AS35" s="119">
        <v>0</v>
      </c>
      <c r="AT35" s="119">
        <v>0</v>
      </c>
      <c r="AU35" s="119">
        <v>0</v>
      </c>
      <c r="AV35" s="119">
        <v>0</v>
      </c>
      <c r="AW35" s="119"/>
      <c r="AX35" s="154">
        <f>+SUM(AS35:AV35)</f>
        <v>0</v>
      </c>
      <c r="AZ35" s="119" t="e">
        <f t="shared" si="6"/>
        <v>#REF!</v>
      </c>
      <c r="BA35" s="119" t="e">
        <f t="shared" si="6"/>
        <v>#REF!</v>
      </c>
      <c r="BB35" s="119" t="e">
        <f t="shared" si="6"/>
        <v>#REF!</v>
      </c>
      <c r="BC35" s="119" t="e">
        <f t="shared" si="6"/>
        <v>#REF!</v>
      </c>
      <c r="BD35" s="119"/>
      <c r="BE35" s="119" t="e">
        <f>+SUM(AZ35:BC35)</f>
        <v>#REF!</v>
      </c>
    </row>
    <row r="36" spans="2:57" ht="12.75">
      <c r="B36" s="121" t="s">
        <v>284</v>
      </c>
      <c r="C36" s="119" t="e">
        <f>+'City Dev'!#REF!+'Corp Prop'!#REF!+'Env Dev'!#REF!+'Direct Services'!#REF!+'Cust Serv'!#REF!+'City Leisure'!#REF!+PCC!#REF!+'HR &amp; Fac'!#REF!+'L&amp;G'!#REF!</f>
        <v>#REF!</v>
      </c>
      <c r="D36" s="119" t="e">
        <f>+'City Dev'!#REF!+'Corp Prop'!#REF!+'Env Dev'!#REF!+'Direct Services'!#REF!+'Cust Serv'!#REF!+'City Leisure'!#REF!+PCC!#REF!+'HR &amp; Fac'!#REF!+'L&amp;G'!#REF!</f>
        <v>#REF!</v>
      </c>
      <c r="E36" s="119" t="e">
        <f>+'City Dev'!#REF!+'Corp Prop'!#REF!+'Env Dev'!#REF!+'Direct Services'!#REF!+'Cust Serv'!#REF!+'City Leisure'!#REF!+PCC!#REF!+'HR &amp; Fac'!#REF!+'L&amp;G'!#REF!</f>
        <v>#REF!</v>
      </c>
      <c r="F36" s="119" t="e">
        <f>+'City Dev'!#REF!+'Corp Prop'!#REF!+'Env Dev'!#REF!+'Direct Services'!#REF!+'Cust Serv'!#REF!+'City Leisure'!#REF!+PCC!#REF!+'HR &amp; Fac'!#REF!+'L&amp;G'!#REF!</f>
        <v>#REF!</v>
      </c>
      <c r="G36" s="119"/>
      <c r="H36" s="154" t="e">
        <f>+SUM(C36:F36)</f>
        <v>#REF!</v>
      </c>
      <c r="AE36" s="119">
        <v>0</v>
      </c>
      <c r="AF36" s="119">
        <v>0</v>
      </c>
      <c r="AG36" s="119">
        <v>0</v>
      </c>
      <c r="AH36" s="119">
        <v>0</v>
      </c>
      <c r="AI36" s="119"/>
      <c r="AJ36" s="154">
        <f>+SUM(AE36:AH36)</f>
        <v>0</v>
      </c>
      <c r="AL36" s="119">
        <v>0</v>
      </c>
      <c r="AM36" s="119">
        <v>0</v>
      </c>
      <c r="AN36" s="119">
        <v>0</v>
      </c>
      <c r="AO36" s="119">
        <v>0</v>
      </c>
      <c r="AP36" s="119"/>
      <c r="AQ36" s="154">
        <f>+SUM(AL36:AO36)</f>
        <v>0</v>
      </c>
      <c r="AS36" s="119">
        <v>0</v>
      </c>
      <c r="AT36" s="119">
        <v>0</v>
      </c>
      <c r="AU36" s="119">
        <v>0</v>
      </c>
      <c r="AV36" s="119">
        <v>0</v>
      </c>
      <c r="AW36" s="119"/>
      <c r="AX36" s="154">
        <f>+SUM(AS36:AV36)</f>
        <v>0</v>
      </c>
      <c r="AZ36" s="119" t="e">
        <f t="shared" si="6"/>
        <v>#REF!</v>
      </c>
      <c r="BA36" s="119" t="e">
        <f t="shared" si="6"/>
        <v>#REF!</v>
      </c>
      <c r="BB36" s="119" t="e">
        <f t="shared" si="6"/>
        <v>#REF!</v>
      </c>
      <c r="BC36" s="119" t="e">
        <f t="shared" si="6"/>
        <v>#REF!</v>
      </c>
      <c r="BD36" s="119"/>
      <c r="BE36" s="119" t="e">
        <f>+SUM(AZ36:BC36)</f>
        <v>#REF!</v>
      </c>
    </row>
    <row r="37" spans="2:57" s="155" customFormat="1" ht="13.5" thickBot="1">
      <c r="B37" s="155" t="s">
        <v>43</v>
      </c>
      <c r="C37" s="120" t="e">
        <f>+SUM(C34:C36)</f>
        <v>#REF!</v>
      </c>
      <c r="D37" s="120" t="e">
        <f>+SUM(D34:D36)</f>
        <v>#REF!</v>
      </c>
      <c r="E37" s="120" t="e">
        <f>+SUM(E34:E36)</f>
        <v>#REF!</v>
      </c>
      <c r="F37" s="120" t="e">
        <f>+SUM(F34:F36)</f>
        <v>#REF!</v>
      </c>
      <c r="G37" s="120"/>
      <c r="H37" s="120" t="e">
        <f>+SUM(H34:H36)</f>
        <v>#REF!</v>
      </c>
      <c r="AE37" s="120">
        <f>+SUM(AE34:AE36)</f>
        <v>0</v>
      </c>
      <c r="AF37" s="120">
        <f>+SUM(AF34:AF36)</f>
        <v>0</v>
      </c>
      <c r="AG37" s="120">
        <f>+SUM(AG34:AG36)</f>
        <v>0</v>
      </c>
      <c r="AH37" s="120">
        <f>+SUM(AH34:AH36)</f>
        <v>0</v>
      </c>
      <c r="AI37" s="120"/>
      <c r="AJ37" s="120">
        <f>+SUM(AJ34:AJ36)</f>
        <v>0</v>
      </c>
      <c r="AL37" s="120">
        <f>+SUM(AL34:AL36)</f>
        <v>0</v>
      </c>
      <c r="AM37" s="120">
        <f>+SUM(AM34:AM36)</f>
        <v>0</v>
      </c>
      <c r="AN37" s="120">
        <f>+SUM(AN34:AN36)</f>
        <v>0</v>
      </c>
      <c r="AO37" s="120">
        <f>+SUM(AO34:AO36)</f>
        <v>0</v>
      </c>
      <c r="AP37" s="120"/>
      <c r="AQ37" s="120">
        <f>+SUM(AQ34:AQ36)</f>
        <v>0</v>
      </c>
      <c r="AS37" s="120">
        <f>+SUM(AS34:AS36)</f>
        <v>0</v>
      </c>
      <c r="AT37" s="120">
        <f>+SUM(AT34:AT36)</f>
        <v>0</v>
      </c>
      <c r="AU37" s="120">
        <f>+SUM(AU34:AU36)</f>
        <v>0</v>
      </c>
      <c r="AV37" s="120">
        <f>+SUM(AV34:AV36)</f>
        <v>0</v>
      </c>
      <c r="AW37" s="120"/>
      <c r="AX37" s="120">
        <f>+SUM(AX34:AX36)</f>
        <v>0</v>
      </c>
      <c r="AZ37" s="120" t="e">
        <f>+SUM(AZ34:AZ36)</f>
        <v>#REF!</v>
      </c>
      <c r="BA37" s="120" t="e">
        <f>+SUM(BA34:BA36)</f>
        <v>#REF!</v>
      </c>
      <c r="BB37" s="120" t="e">
        <f>+SUM(BB34:BB36)</f>
        <v>#REF!</v>
      </c>
      <c r="BC37" s="120" t="e">
        <f>+SUM(BC34:BC36)</f>
        <v>#REF!</v>
      </c>
      <c r="BD37" s="120"/>
      <c r="BE37" s="120" t="e">
        <f>+SUM(BE34:BE36)</f>
        <v>#REF!</v>
      </c>
    </row>
    <row r="39" spans="2:57" ht="12.75">
      <c r="B39" s="121" t="s">
        <v>285</v>
      </c>
      <c r="C39" s="119" t="e">
        <f>+C34*-0.8</f>
        <v>#REF!</v>
      </c>
      <c r="D39" s="119" t="e">
        <f>+D34*-0.8</f>
        <v>#REF!</v>
      </c>
      <c r="E39" s="119" t="e">
        <f>+E34*-0.8</f>
        <v>#REF!</v>
      </c>
      <c r="F39" s="119" t="e">
        <f>+F34*-0.8</f>
        <v>#REF!</v>
      </c>
      <c r="G39" s="119"/>
      <c r="H39" s="154" t="e">
        <f>+SUM(C39:F39)</f>
        <v>#REF!</v>
      </c>
      <c r="AE39" s="119">
        <f>+AE34*-0.8</f>
        <v>0</v>
      </c>
      <c r="AF39" s="119">
        <f>+AF34*-0.8</f>
        <v>0</v>
      </c>
      <c r="AG39" s="119">
        <f>+AG34*-0.8</f>
        <v>0</v>
      </c>
      <c r="AH39" s="119">
        <f>+AH34*-0.8</f>
        <v>0</v>
      </c>
      <c r="AI39" s="119"/>
      <c r="AJ39" s="154">
        <f>+SUM(AE39:AH39)</f>
        <v>0</v>
      </c>
      <c r="AL39" s="119">
        <f>+AL34*-0.8</f>
        <v>0</v>
      </c>
      <c r="AM39" s="119">
        <f>+AM34*-0.8</f>
        <v>0</v>
      </c>
      <c r="AN39" s="119">
        <f>+AN34*-0.8</f>
        <v>0</v>
      </c>
      <c r="AO39" s="119">
        <f>+AO34*-0.8</f>
        <v>0</v>
      </c>
      <c r="AP39" s="119"/>
      <c r="AQ39" s="154">
        <f>+SUM(AL39:AO39)</f>
        <v>0</v>
      </c>
      <c r="AS39" s="119">
        <f>+AS34*-0.8</f>
        <v>0</v>
      </c>
      <c r="AT39" s="119">
        <f>+AT34*-0.8</f>
        <v>0</v>
      </c>
      <c r="AU39" s="119">
        <f>+AU34*-0.8</f>
        <v>0</v>
      </c>
      <c r="AV39" s="119">
        <f>+AV34*-0.8</f>
        <v>0</v>
      </c>
      <c r="AW39" s="119"/>
      <c r="AX39" s="154">
        <f>+SUM(AS39:AV39)</f>
        <v>0</v>
      </c>
      <c r="AZ39" s="119" t="e">
        <f aca="true" t="shared" si="7" ref="AZ39:BC41">+C39+AE39+AL39+AS39+C81+C124</f>
        <v>#REF!</v>
      </c>
      <c r="BA39" s="119" t="e">
        <f t="shared" si="7"/>
        <v>#REF!</v>
      </c>
      <c r="BB39" s="119" t="e">
        <f t="shared" si="7"/>
        <v>#REF!</v>
      </c>
      <c r="BC39" s="119" t="e">
        <f t="shared" si="7"/>
        <v>#REF!</v>
      </c>
      <c r="BD39" s="119"/>
      <c r="BE39" s="119" t="e">
        <f>+SUM(AZ39:BC39)</f>
        <v>#REF!</v>
      </c>
    </row>
    <row r="40" spans="2:57" ht="12.75">
      <c r="B40" s="121" t="s">
        <v>286</v>
      </c>
      <c r="C40" s="119" t="e">
        <f>+C35*-0.4</f>
        <v>#REF!</v>
      </c>
      <c r="D40" s="119" t="e">
        <f>+D35*-0.4</f>
        <v>#REF!</v>
      </c>
      <c r="E40" s="119" t="e">
        <f>+E35*-0.4</f>
        <v>#REF!</v>
      </c>
      <c r="F40" s="119" t="e">
        <f>+F35*-0.4</f>
        <v>#REF!</v>
      </c>
      <c r="G40" s="119"/>
      <c r="H40" s="154" t="e">
        <f>+SUM(C40:F40)</f>
        <v>#REF!</v>
      </c>
      <c r="AE40" s="119">
        <f>+AE35*-0.4</f>
        <v>0</v>
      </c>
      <c r="AF40" s="119">
        <f>+AF35*-0.4</f>
        <v>0</v>
      </c>
      <c r="AG40" s="119">
        <f>+AG35*-0.4</f>
        <v>0</v>
      </c>
      <c r="AH40" s="119">
        <f>+AH35*-0.4</f>
        <v>0</v>
      </c>
      <c r="AI40" s="119"/>
      <c r="AJ40" s="154">
        <f>+SUM(AE40:AH40)</f>
        <v>0</v>
      </c>
      <c r="AL40" s="119">
        <f>+AL35*-0.4</f>
        <v>0</v>
      </c>
      <c r="AM40" s="119">
        <f>+AM35*-0.4</f>
        <v>0</v>
      </c>
      <c r="AN40" s="119">
        <f>+AN35*-0.4</f>
        <v>0</v>
      </c>
      <c r="AO40" s="119">
        <f>+AO35*-0.4</f>
        <v>0</v>
      </c>
      <c r="AP40" s="119"/>
      <c r="AQ40" s="154">
        <f>+SUM(AL40:AO40)</f>
        <v>0</v>
      </c>
      <c r="AS40" s="119">
        <f>+AS35*-0.4</f>
        <v>0</v>
      </c>
      <c r="AT40" s="119">
        <f>+AT35*-0.4</f>
        <v>0</v>
      </c>
      <c r="AU40" s="119">
        <f>+AU35*-0.4</f>
        <v>0</v>
      </c>
      <c r="AV40" s="119">
        <f>+AV35*-0.4</f>
        <v>0</v>
      </c>
      <c r="AW40" s="119"/>
      <c r="AX40" s="154">
        <f>+SUM(AS40:AV40)</f>
        <v>0</v>
      </c>
      <c r="AZ40" s="119" t="e">
        <f t="shared" si="7"/>
        <v>#REF!</v>
      </c>
      <c r="BA40" s="119" t="e">
        <f t="shared" si="7"/>
        <v>#REF!</v>
      </c>
      <c r="BB40" s="119" t="e">
        <f t="shared" si="7"/>
        <v>#REF!</v>
      </c>
      <c r="BC40" s="119" t="e">
        <f t="shared" si="7"/>
        <v>#REF!</v>
      </c>
      <c r="BD40" s="119"/>
      <c r="BE40" s="119" t="e">
        <f>+SUM(AZ40:BC40)</f>
        <v>#REF!</v>
      </c>
    </row>
    <row r="41" spans="2:57" ht="12.75">
      <c r="B41" s="121" t="s">
        <v>287</v>
      </c>
      <c r="C41" s="119" t="e">
        <f>+C36*0</f>
        <v>#REF!</v>
      </c>
      <c r="D41" s="119" t="e">
        <f>+D36*0</f>
        <v>#REF!</v>
      </c>
      <c r="E41" s="119" t="e">
        <f>+E36*0</f>
        <v>#REF!</v>
      </c>
      <c r="F41" s="119" t="e">
        <f>+F36*0</f>
        <v>#REF!</v>
      </c>
      <c r="G41" s="119"/>
      <c r="H41" s="154" t="e">
        <f>+SUM(C41:F41)</f>
        <v>#REF!</v>
      </c>
      <c r="AE41" s="119">
        <f>+AE36*0</f>
        <v>0</v>
      </c>
      <c r="AF41" s="119">
        <f>+AF36*0</f>
        <v>0</v>
      </c>
      <c r="AG41" s="119">
        <f>+AG36*0</f>
        <v>0</v>
      </c>
      <c r="AH41" s="119">
        <f>+AH36*0</f>
        <v>0</v>
      </c>
      <c r="AI41" s="119"/>
      <c r="AJ41" s="154">
        <f>+SUM(AE41:AH41)</f>
        <v>0</v>
      </c>
      <c r="AL41" s="119">
        <f>+AL36*0</f>
        <v>0</v>
      </c>
      <c r="AM41" s="119">
        <f>+AM36*0</f>
        <v>0</v>
      </c>
      <c r="AN41" s="119">
        <f>+AN36*0</f>
        <v>0</v>
      </c>
      <c r="AO41" s="119">
        <f>+AO36*0</f>
        <v>0</v>
      </c>
      <c r="AP41" s="119"/>
      <c r="AQ41" s="154">
        <f>+SUM(AL41:AO41)</f>
        <v>0</v>
      </c>
      <c r="AS41" s="119">
        <f>+AS36*0</f>
        <v>0</v>
      </c>
      <c r="AT41" s="119">
        <f>+AT36*0</f>
        <v>0</v>
      </c>
      <c r="AU41" s="119">
        <f>+AU36*0</f>
        <v>0</v>
      </c>
      <c r="AV41" s="119">
        <f>+AV36*0</f>
        <v>0</v>
      </c>
      <c r="AW41" s="119"/>
      <c r="AX41" s="154">
        <f>+SUM(AS41:AV41)</f>
        <v>0</v>
      </c>
      <c r="AZ41" s="119" t="e">
        <f t="shared" si="7"/>
        <v>#REF!</v>
      </c>
      <c r="BA41" s="119" t="e">
        <f t="shared" si="7"/>
        <v>#REF!</v>
      </c>
      <c r="BB41" s="119" t="e">
        <f t="shared" si="7"/>
        <v>#REF!</v>
      </c>
      <c r="BC41" s="119" t="e">
        <f t="shared" si="7"/>
        <v>#REF!</v>
      </c>
      <c r="BD41" s="119"/>
      <c r="BE41" s="119" t="e">
        <f>+SUM(AZ41:BC41)</f>
        <v>#REF!</v>
      </c>
    </row>
    <row r="42" spans="2:57" ht="13.5" thickBot="1">
      <c r="B42" s="155" t="s">
        <v>43</v>
      </c>
      <c r="C42" s="120" t="e">
        <f>+SUM(C39:C41)</f>
        <v>#REF!</v>
      </c>
      <c r="D42" s="120" t="e">
        <f>+SUM(D39:D41)</f>
        <v>#REF!</v>
      </c>
      <c r="E42" s="120" t="e">
        <f>+SUM(E39:E41)</f>
        <v>#REF!</v>
      </c>
      <c r="F42" s="120" t="e">
        <f>+SUM(F39:F41)</f>
        <v>#REF!</v>
      </c>
      <c r="G42" s="120"/>
      <c r="H42" s="120" t="e">
        <f>+SUM(H39:H41)</f>
        <v>#REF!</v>
      </c>
      <c r="AE42" s="120">
        <f>+SUM(AE39:AE41)</f>
        <v>0</v>
      </c>
      <c r="AF42" s="120">
        <f>+SUM(AF39:AF41)</f>
        <v>0</v>
      </c>
      <c r="AG42" s="120">
        <f>+SUM(AG39:AG41)</f>
        <v>0</v>
      </c>
      <c r="AH42" s="120">
        <f>+SUM(AH39:AH41)</f>
        <v>0</v>
      </c>
      <c r="AI42" s="120"/>
      <c r="AJ42" s="120">
        <f>+SUM(AJ39:AJ41)</f>
        <v>0</v>
      </c>
      <c r="AL42" s="120">
        <f>+SUM(AL39:AL41)</f>
        <v>0</v>
      </c>
      <c r="AM42" s="120">
        <f>+SUM(AM39:AM41)</f>
        <v>0</v>
      </c>
      <c r="AN42" s="120">
        <f>+SUM(AN39:AN41)</f>
        <v>0</v>
      </c>
      <c r="AO42" s="120">
        <f>+SUM(AO39:AO41)</f>
        <v>0</v>
      </c>
      <c r="AP42" s="120"/>
      <c r="AQ42" s="120">
        <f>+SUM(AQ39:AQ41)</f>
        <v>0</v>
      </c>
      <c r="AS42" s="120">
        <f>+SUM(AS39:AS41)</f>
        <v>0</v>
      </c>
      <c r="AT42" s="120">
        <f>+SUM(AT39:AT41)</f>
        <v>0</v>
      </c>
      <c r="AU42" s="120">
        <f>+SUM(AU39:AU41)</f>
        <v>0</v>
      </c>
      <c r="AV42" s="120">
        <f>+SUM(AV39:AV41)</f>
        <v>0</v>
      </c>
      <c r="AW42" s="120"/>
      <c r="AX42" s="120">
        <f>+SUM(AX39:AX41)</f>
        <v>0</v>
      </c>
      <c r="AZ42" s="120" t="e">
        <f>+SUM(AZ39:AZ41)</f>
        <v>#REF!</v>
      </c>
      <c r="BA42" s="120" t="e">
        <f>+SUM(BA39:BA41)</f>
        <v>#REF!</v>
      </c>
      <c r="BB42" s="120" t="e">
        <f>+SUM(BB39:BB41)</f>
        <v>#REF!</v>
      </c>
      <c r="BC42" s="120" t="e">
        <f>+SUM(BC39:BC41)</f>
        <v>#REF!</v>
      </c>
      <c r="BD42" s="120"/>
      <c r="BE42" s="120" t="e">
        <f>+SUM(BE39:BE41)</f>
        <v>#REF!</v>
      </c>
    </row>
    <row r="44" spans="2:7" ht="12.75">
      <c r="B44" s="213" t="s">
        <v>368</v>
      </c>
      <c r="C44" s="214" t="e">
        <f>+C42-'Fees and Charges'!F111</f>
        <v>#REF!</v>
      </c>
      <c r="D44" s="214" t="e">
        <f>+D42-'Fees and Charges'!G111</f>
        <v>#REF!</v>
      </c>
      <c r="E44" s="214" t="e">
        <f>+E42-'Fees and Charges'!H111</f>
        <v>#REF!</v>
      </c>
      <c r="F44" s="214" t="e">
        <f>+F42-'Fees and Charges'!I111</f>
        <v>#REF!</v>
      </c>
      <c r="G44" s="214"/>
    </row>
    <row r="46" spans="3:36" ht="18">
      <c r="C46" s="389" t="s">
        <v>56</v>
      </c>
      <c r="D46" s="389"/>
      <c r="E46" s="389"/>
      <c r="F46" s="389"/>
      <c r="G46" s="243"/>
      <c r="H46" s="148"/>
      <c r="AE46" s="390" t="s">
        <v>382</v>
      </c>
      <c r="AF46" s="390"/>
      <c r="AG46" s="390"/>
      <c r="AH46" s="390"/>
      <c r="AI46" s="148"/>
      <c r="AJ46" s="148"/>
    </row>
    <row r="47" spans="3:36" ht="12.75">
      <c r="C47" s="123" t="s">
        <v>71</v>
      </c>
      <c r="D47" s="123" t="s">
        <v>72</v>
      </c>
      <c r="E47" s="123" t="s">
        <v>76</v>
      </c>
      <c r="F47" s="123" t="s">
        <v>73</v>
      </c>
      <c r="G47" s="123"/>
      <c r="H47" s="123" t="s">
        <v>43</v>
      </c>
      <c r="AE47" s="123" t="s">
        <v>71</v>
      </c>
      <c r="AF47" s="123" t="s">
        <v>72</v>
      </c>
      <c r="AG47" s="123" t="s">
        <v>76</v>
      </c>
      <c r="AH47" s="123" t="s">
        <v>73</v>
      </c>
      <c r="AI47" s="123"/>
      <c r="AJ47" s="123" t="s">
        <v>43</v>
      </c>
    </row>
    <row r="48" spans="2:36" ht="12.75">
      <c r="B48" s="121" t="s">
        <v>95</v>
      </c>
      <c r="C48" s="119">
        <f>+'City Dev'!F34</f>
        <v>-33</v>
      </c>
      <c r="D48" s="119">
        <f>+'City Dev'!G34</f>
        <v>-48</v>
      </c>
      <c r="E48" s="119">
        <f>+'City Dev'!H34</f>
        <v>0</v>
      </c>
      <c r="F48" s="119">
        <f>+'City Dev'!I34</f>
        <v>0</v>
      </c>
      <c r="G48" s="119"/>
      <c r="H48" s="119">
        <f>+SUM(C48:F48)</f>
        <v>-81</v>
      </c>
      <c r="AE48" s="119"/>
      <c r="AF48" s="119"/>
      <c r="AG48" s="119"/>
      <c r="AH48" s="119"/>
      <c r="AI48" s="119"/>
      <c r="AJ48" s="119"/>
    </row>
    <row r="49" spans="2:36" ht="12.75">
      <c r="B49" s="121" t="s">
        <v>179</v>
      </c>
      <c r="C49" s="119">
        <f>+'Corp Prop'!F18</f>
        <v>-133</v>
      </c>
      <c r="D49" s="119">
        <f>+'Corp Prop'!G18</f>
        <v>-82</v>
      </c>
      <c r="E49" s="119">
        <f>+'Corp Prop'!H18</f>
        <v>-30</v>
      </c>
      <c r="F49" s="119">
        <f>+'Corp Prop'!K18</f>
        <v>0</v>
      </c>
      <c r="G49" s="119"/>
      <c r="H49" s="119">
        <f>+SUM(C49:F49)</f>
        <v>-245</v>
      </c>
      <c r="AE49" s="119"/>
      <c r="AF49" s="119"/>
      <c r="AG49" s="119"/>
      <c r="AH49" s="119"/>
      <c r="AI49" s="119"/>
      <c r="AJ49" s="119"/>
    </row>
    <row r="50" spans="2:36" ht="12.75">
      <c r="B50" s="121" t="s">
        <v>276</v>
      </c>
      <c r="C50" s="119">
        <f>+Housing!F15</f>
        <v>-213</v>
      </c>
      <c r="D50" s="119">
        <f>+Housing!G15</f>
        <v>-51</v>
      </c>
      <c r="E50" s="119">
        <f>+Housing!H15</f>
        <v>-5</v>
      </c>
      <c r="F50" s="119">
        <f>+Housing!I15</f>
        <v>-16</v>
      </c>
      <c r="G50" s="119"/>
      <c r="H50" s="119">
        <f>+SUM(C50:F50)</f>
        <v>-285</v>
      </c>
      <c r="AE50" s="119" t="e">
        <f>+Housing!#REF!</f>
        <v>#REF!</v>
      </c>
      <c r="AF50" s="119" t="e">
        <f>+Housing!#REF!</f>
        <v>#REF!</v>
      </c>
      <c r="AG50" s="119" t="e">
        <f>+Housing!#REF!</f>
        <v>#REF!</v>
      </c>
      <c r="AH50" s="119" t="e">
        <f>+Housing!#REF!</f>
        <v>#REF!</v>
      </c>
      <c r="AI50" s="119" t="e">
        <f>+Housing!#REF!</f>
        <v>#REF!</v>
      </c>
      <c r="AJ50" s="119" t="e">
        <f>+Housing!#REF!</f>
        <v>#REF!</v>
      </c>
    </row>
    <row r="51" spans="3:36" ht="13.5" thickBot="1">
      <c r="C51" s="120">
        <f>+SUM(C48:C50)</f>
        <v>-379</v>
      </c>
      <c r="D51" s="120">
        <f>+SUM(D48:D50)</f>
        <v>-181</v>
      </c>
      <c r="E51" s="120">
        <f>+SUM(E48:E50)</f>
        <v>-35</v>
      </c>
      <c r="F51" s="120">
        <f>+SUM(F48:F50)</f>
        <v>-16</v>
      </c>
      <c r="G51" s="120"/>
      <c r="H51" s="120">
        <f>+SUM(H48:H50)</f>
        <v>-611</v>
      </c>
      <c r="AE51" s="120" t="e">
        <f>+SUM(AE48:AE50)</f>
        <v>#REF!</v>
      </c>
      <c r="AF51" s="120" t="e">
        <f>+SUM(AF48:AF50)</f>
        <v>#REF!</v>
      </c>
      <c r="AG51" s="120" t="e">
        <f>+SUM(AG48:AG50)</f>
        <v>#REF!</v>
      </c>
      <c r="AH51" s="120" t="e">
        <f>+SUM(AH48:AH50)</f>
        <v>#REF!</v>
      </c>
      <c r="AI51" s="120"/>
      <c r="AJ51" s="120" t="e">
        <f>+SUM(AJ48:AJ50)</f>
        <v>#REF!</v>
      </c>
    </row>
    <row r="52" spans="3:8" ht="12.75">
      <c r="C52" s="119"/>
      <c r="D52" s="119"/>
      <c r="E52" s="119"/>
      <c r="F52" s="119"/>
      <c r="G52" s="119"/>
      <c r="H52" s="119"/>
    </row>
    <row r="53" spans="2:36" ht="12.75">
      <c r="B53" s="121" t="s">
        <v>536</v>
      </c>
      <c r="C53" s="119">
        <f>+Finance!F18</f>
        <v>-125</v>
      </c>
      <c r="D53" s="119">
        <f>+Finance!G18</f>
        <v>-29</v>
      </c>
      <c r="E53" s="119">
        <f>+Finance!H18</f>
        <v>-70</v>
      </c>
      <c r="F53" s="119">
        <f>+Finance!I18</f>
        <v>0</v>
      </c>
      <c r="G53" s="119"/>
      <c r="H53" s="119">
        <f>+SUM(C53:F53)</f>
        <v>-224</v>
      </c>
      <c r="AE53" s="119"/>
      <c r="AF53" s="119"/>
      <c r="AG53" s="119"/>
      <c r="AH53" s="119"/>
      <c r="AI53" s="119"/>
      <c r="AJ53" s="119"/>
    </row>
    <row r="54" spans="2:36" ht="12.75">
      <c r="B54" s="121" t="s">
        <v>526</v>
      </c>
      <c r="C54" s="119">
        <f>+'Bus Imp &amp; Tech'!F18</f>
        <v>-51</v>
      </c>
      <c r="D54" s="119">
        <f>+'Bus Imp &amp; Tech'!G18</f>
        <v>-88</v>
      </c>
      <c r="E54" s="119">
        <f>+'Bus Imp &amp; Tech'!H18</f>
        <v>-329</v>
      </c>
      <c r="F54" s="119">
        <f>+'Bus Imp &amp; Tech'!I18</f>
        <v>-20</v>
      </c>
      <c r="G54" s="119"/>
      <c r="H54" s="119">
        <f>+SUM(C54:F54)</f>
        <v>-488</v>
      </c>
      <c r="AE54" s="119"/>
      <c r="AF54" s="119"/>
      <c r="AG54" s="119"/>
      <c r="AH54" s="119"/>
      <c r="AI54" s="119"/>
      <c r="AJ54" s="119"/>
    </row>
    <row r="55" spans="2:36" ht="12.75">
      <c r="B55" s="121" t="s">
        <v>85</v>
      </c>
      <c r="C55" s="119" t="e">
        <f>+#REF!</f>
        <v>#REF!</v>
      </c>
      <c r="D55" s="119" t="e">
        <f>+#REF!</f>
        <v>#REF!</v>
      </c>
      <c r="E55" s="119" t="e">
        <f>+#REF!</f>
        <v>#REF!</v>
      </c>
      <c r="F55" s="119" t="e">
        <f>+#REF!</f>
        <v>#REF!</v>
      </c>
      <c r="G55" s="119"/>
      <c r="H55" s="119" t="e">
        <f>+SUM(C55:F55)</f>
        <v>#REF!</v>
      </c>
      <c r="AE55" s="119"/>
      <c r="AF55" s="119"/>
      <c r="AG55" s="119"/>
      <c r="AH55" s="119"/>
      <c r="AI55" s="119"/>
      <c r="AJ55" s="119"/>
    </row>
    <row r="56" spans="3:36" ht="13.5" thickBot="1">
      <c r="C56" s="120" t="e">
        <f>+SUM(C53:C55)</f>
        <v>#REF!</v>
      </c>
      <c r="D56" s="120" t="e">
        <f>+SUM(D53:D55)</f>
        <v>#REF!</v>
      </c>
      <c r="E56" s="120" t="e">
        <f>+SUM(E53:E55)</f>
        <v>#REF!</v>
      </c>
      <c r="F56" s="120" t="e">
        <f>+SUM(F53:F55)</f>
        <v>#REF!</v>
      </c>
      <c r="G56" s="120"/>
      <c r="H56" s="120" t="e">
        <f>+SUM(H53:H55)</f>
        <v>#REF!</v>
      </c>
      <c r="AE56" s="120"/>
      <c r="AF56" s="120"/>
      <c r="AG56" s="120"/>
      <c r="AH56" s="120"/>
      <c r="AI56" s="120"/>
      <c r="AJ56" s="120"/>
    </row>
    <row r="57" spans="3:8" ht="12.75">
      <c r="C57" s="119"/>
      <c r="D57" s="119"/>
      <c r="E57" s="119"/>
      <c r="F57" s="119"/>
      <c r="G57" s="119"/>
      <c r="H57" s="119"/>
    </row>
    <row r="58" spans="2:36" ht="12.75">
      <c r="B58" s="121" t="s">
        <v>253</v>
      </c>
      <c r="C58" s="119">
        <f>+'Direct Services'!F44</f>
        <v>-300</v>
      </c>
      <c r="D58" s="119">
        <f>+'Direct Services'!G44</f>
        <v>-85</v>
      </c>
      <c r="E58" s="119">
        <f>+'Direct Services'!H44</f>
        <v>0</v>
      </c>
      <c r="F58" s="119">
        <f>+'Direct Services'!I44</f>
        <v>-150</v>
      </c>
      <c r="G58" s="119"/>
      <c r="H58" s="119">
        <f>+SUM(C58:F58)</f>
        <v>-535</v>
      </c>
      <c r="AE58" s="119">
        <f>+'Direct Services'!F65</f>
        <v>0</v>
      </c>
      <c r="AF58" s="119">
        <f>+'Direct Services'!G65</f>
        <v>0</v>
      </c>
      <c r="AG58" s="119">
        <f>+'Direct Services'!H65</f>
        <v>0</v>
      </c>
      <c r="AH58" s="119">
        <f>+'Direct Services'!I65</f>
        <v>0</v>
      </c>
      <c r="AI58" s="119">
        <f>+'Direct Services'!K65</f>
        <v>0</v>
      </c>
      <c r="AJ58" s="119" t="e">
        <f>+'Direct Services'!#REF!</f>
        <v>#REF!</v>
      </c>
    </row>
    <row r="59" spans="2:36" ht="12.75">
      <c r="B59" s="121" t="s">
        <v>210</v>
      </c>
      <c r="C59" s="119">
        <f>+'Cust Serv'!F17</f>
        <v>-30</v>
      </c>
      <c r="D59" s="119">
        <f>+'Cust Serv'!G17</f>
        <v>-25</v>
      </c>
      <c r="E59" s="119">
        <f>+'Cust Serv'!H17</f>
        <v>-191</v>
      </c>
      <c r="F59" s="119">
        <f>+'Cust Serv'!I17</f>
        <v>-170</v>
      </c>
      <c r="G59" s="119"/>
      <c r="H59" s="119">
        <f>+SUM(C59:F59)</f>
        <v>-416</v>
      </c>
      <c r="AE59" s="119"/>
      <c r="AF59" s="119"/>
      <c r="AG59" s="119"/>
      <c r="AH59" s="119"/>
      <c r="AI59" s="119"/>
      <c r="AJ59" s="119"/>
    </row>
    <row r="60" spans="2:36" ht="12.75">
      <c r="B60" s="121" t="s">
        <v>221</v>
      </c>
      <c r="C60" s="119">
        <f>+'City Leisure'!F35</f>
        <v>-133</v>
      </c>
      <c r="D60" s="119">
        <f>+'City Leisure'!G35</f>
        <v>-274</v>
      </c>
      <c r="E60" s="119">
        <f>+'City Leisure'!H35</f>
        <v>-10</v>
      </c>
      <c r="F60" s="119">
        <f>+'City Leisure'!I35</f>
        <v>-34</v>
      </c>
      <c r="G60" s="119"/>
      <c r="H60" s="119">
        <f>+SUM(C60:F60)</f>
        <v>-451</v>
      </c>
      <c r="AE60" s="119">
        <f>+'City Leisure'!F53</f>
        <v>-34</v>
      </c>
      <c r="AF60" s="119">
        <f>+'City Leisure'!G53</f>
        <v>0</v>
      </c>
      <c r="AG60" s="119">
        <f>+'City Leisure'!H53</f>
        <v>0</v>
      </c>
      <c r="AH60" s="119">
        <f>+'City Leisure'!I53</f>
        <v>0</v>
      </c>
      <c r="AI60" s="119">
        <f>+'City Leisure'!K53</f>
        <v>0</v>
      </c>
      <c r="AJ60" s="119" t="e">
        <f>+'City Leisure'!#REF!</f>
        <v>#REF!</v>
      </c>
    </row>
    <row r="61" spans="2:36" ht="12.75">
      <c r="B61" s="121" t="s">
        <v>127</v>
      </c>
      <c r="C61" s="119" t="e">
        <f>+'Env Dev'!#REF!</f>
        <v>#REF!</v>
      </c>
      <c r="D61" s="119" t="e">
        <f>+'Env Dev'!#REF!</f>
        <v>#REF!</v>
      </c>
      <c r="E61" s="119" t="e">
        <f>+'Env Dev'!#REF!</f>
        <v>#REF!</v>
      </c>
      <c r="F61" s="119" t="e">
        <f>+'Env Dev'!#REF!</f>
        <v>#REF!</v>
      </c>
      <c r="G61" s="119"/>
      <c r="H61" s="119" t="e">
        <f>+SUM(C61:F61)</f>
        <v>#REF!</v>
      </c>
      <c r="AE61" s="119">
        <f>+'Env Dev'!F26</f>
        <v>3</v>
      </c>
      <c r="AF61" s="119">
        <f>+'Env Dev'!G26</f>
        <v>-59</v>
      </c>
      <c r="AG61" s="119">
        <f>+'Env Dev'!H26</f>
        <v>3</v>
      </c>
      <c r="AH61" s="119">
        <f>+'Env Dev'!I26</f>
        <v>0</v>
      </c>
      <c r="AI61" s="119">
        <f>+'Env Dev'!K26</f>
        <v>0</v>
      </c>
      <c r="AJ61" s="119" t="e">
        <f>+'Env Dev'!#REF!</f>
        <v>#REF!</v>
      </c>
    </row>
    <row r="62" spans="3:36" ht="13.5" thickBot="1">
      <c r="C62" s="120" t="e">
        <f>+SUM(C58:C61)</f>
        <v>#REF!</v>
      </c>
      <c r="D62" s="120" t="e">
        <f>+SUM(D58:D61)</f>
        <v>#REF!</v>
      </c>
      <c r="E62" s="120" t="e">
        <f>+SUM(E58:E61)</f>
        <v>#REF!</v>
      </c>
      <c r="F62" s="120" t="e">
        <f>+SUM(F58:F61)</f>
        <v>#REF!</v>
      </c>
      <c r="G62" s="120"/>
      <c r="H62" s="120" t="e">
        <f>+SUM(H58:H61)</f>
        <v>#REF!</v>
      </c>
      <c r="AE62" s="120">
        <f>+SUM(AE58:AE61)</f>
        <v>-31</v>
      </c>
      <c r="AF62" s="120">
        <f>+SUM(AF58:AF61)</f>
        <v>-59</v>
      </c>
      <c r="AG62" s="120">
        <f>+SUM(AG58:AG61)</f>
        <v>3</v>
      </c>
      <c r="AH62" s="120">
        <f>+SUM(AH58:AH61)</f>
        <v>0</v>
      </c>
      <c r="AI62" s="120"/>
      <c r="AJ62" s="120" t="e">
        <f>+SUM(AJ58:AJ61)</f>
        <v>#REF!</v>
      </c>
    </row>
    <row r="63" spans="3:8" ht="12.75">
      <c r="C63" s="119"/>
      <c r="D63" s="119"/>
      <c r="E63" s="119"/>
      <c r="F63" s="119"/>
      <c r="G63" s="119"/>
      <c r="H63" s="119"/>
    </row>
    <row r="64" spans="2:36" ht="12.75">
      <c r="B64" s="121" t="s">
        <v>274</v>
      </c>
      <c r="C64" s="119" t="e">
        <f>+PCC!#REF!</f>
        <v>#REF!</v>
      </c>
      <c r="D64" s="119" t="e">
        <f>+PCC!#REF!</f>
        <v>#REF!</v>
      </c>
      <c r="E64" s="119" t="e">
        <f>+PCC!#REF!</f>
        <v>#REF!</v>
      </c>
      <c r="F64" s="119" t="e">
        <f>+PCC!#REF!</f>
        <v>#REF!</v>
      </c>
      <c r="G64" s="119"/>
      <c r="H64" s="119" t="e">
        <f>+SUM(C64:F64)</f>
        <v>#REF!</v>
      </c>
      <c r="AE64" s="119" t="e">
        <f>+PCC!#REF!</f>
        <v>#REF!</v>
      </c>
      <c r="AF64" s="119" t="e">
        <f>+PCC!#REF!</f>
        <v>#REF!</v>
      </c>
      <c r="AG64" s="119" t="e">
        <f>+PCC!#REF!</f>
        <v>#REF!</v>
      </c>
      <c r="AH64" s="119" t="e">
        <f>+PCC!#REF!</f>
        <v>#REF!</v>
      </c>
      <c r="AI64" s="119" t="e">
        <f>+PCC!#REF!</f>
        <v>#REF!</v>
      </c>
      <c r="AJ64" s="119" t="e">
        <f>+PCC!#REF!</f>
        <v>#REF!</v>
      </c>
    </row>
    <row r="65" spans="2:36" ht="12.75">
      <c r="B65" s="121" t="s">
        <v>18</v>
      </c>
      <c r="C65" s="119">
        <f>+'HR &amp; Fac'!F22</f>
        <v>-72</v>
      </c>
      <c r="D65" s="119">
        <f>+'HR &amp; Fac'!G22</f>
        <v>-2</v>
      </c>
      <c r="E65" s="119">
        <f>+'HR &amp; Fac'!H22</f>
        <v>0</v>
      </c>
      <c r="F65" s="119">
        <f>+'HR &amp; Fac'!I22</f>
        <v>-3</v>
      </c>
      <c r="G65" s="119"/>
      <c r="H65" s="119">
        <f>+SUM(C65:F65)</f>
        <v>-77</v>
      </c>
      <c r="AE65" s="119" t="e">
        <f>+'HR &amp; Fac'!#REF!</f>
        <v>#REF!</v>
      </c>
      <c r="AF65" s="119" t="e">
        <f>+'HR &amp; Fac'!#REF!</f>
        <v>#REF!</v>
      </c>
      <c r="AG65" s="119" t="e">
        <f>+'HR &amp; Fac'!#REF!</f>
        <v>#REF!</v>
      </c>
      <c r="AH65" s="119" t="e">
        <f>+'HR &amp; Fac'!#REF!</f>
        <v>#REF!</v>
      </c>
      <c r="AI65" s="119" t="e">
        <f>+'HR &amp; Fac'!#REF!</f>
        <v>#REF!</v>
      </c>
      <c r="AJ65" s="119" t="e">
        <f>+'HR &amp; Fac'!#REF!</f>
        <v>#REF!</v>
      </c>
    </row>
    <row r="66" spans="2:36" ht="12.75">
      <c r="B66" s="121" t="s">
        <v>275</v>
      </c>
      <c r="C66" s="119">
        <f>+'L&amp;G'!F21</f>
        <v>-45</v>
      </c>
      <c r="D66" s="119">
        <f>+'L&amp;G'!G21</f>
        <v>-3</v>
      </c>
      <c r="E66" s="119">
        <f>+'L&amp;G'!H21</f>
        <v>-4</v>
      </c>
      <c r="F66" s="119">
        <f>+'L&amp;G'!I21</f>
        <v>0</v>
      </c>
      <c r="G66" s="119"/>
      <c r="H66" s="119">
        <f>+SUM(C66:F66)</f>
        <v>-52</v>
      </c>
      <c r="AE66" s="119"/>
      <c r="AF66" s="119"/>
      <c r="AG66" s="119"/>
      <c r="AH66" s="119"/>
      <c r="AI66" s="119"/>
      <c r="AJ66" s="119"/>
    </row>
    <row r="67" spans="3:36" ht="13.5" thickBot="1">
      <c r="C67" s="120" t="e">
        <f>+SUM(C64:C66)</f>
        <v>#REF!</v>
      </c>
      <c r="D67" s="120" t="e">
        <f>+SUM(D64:D66)</f>
        <v>#REF!</v>
      </c>
      <c r="E67" s="120" t="e">
        <f>+SUM(E64:E66)</f>
        <v>#REF!</v>
      </c>
      <c r="F67" s="120" t="e">
        <f>+SUM(F64:F66)</f>
        <v>#REF!</v>
      </c>
      <c r="G67" s="120"/>
      <c r="H67" s="120" t="e">
        <f>+SUM(H64:H66)</f>
        <v>#REF!</v>
      </c>
      <c r="AE67" s="120" t="e">
        <f>+SUM(AE64:AE66)</f>
        <v>#REF!</v>
      </c>
      <c r="AF67" s="120" t="e">
        <f>+SUM(AF64:AF66)</f>
        <v>#REF!</v>
      </c>
      <c r="AG67" s="120" t="e">
        <f>+SUM(AG64:AG66)</f>
        <v>#REF!</v>
      </c>
      <c r="AH67" s="120" t="e">
        <f>+SUM(AH64:AH66)</f>
        <v>#REF!</v>
      </c>
      <c r="AI67" s="120"/>
      <c r="AJ67" s="120" t="e">
        <f>+SUM(AJ64:AJ66)</f>
        <v>#REF!</v>
      </c>
    </row>
    <row r="68" spans="3:8" ht="12.75">
      <c r="C68" s="119"/>
      <c r="D68" s="119"/>
      <c r="E68" s="119"/>
      <c r="F68" s="119"/>
      <c r="G68" s="119"/>
      <c r="H68" s="119"/>
    </row>
    <row r="69" spans="2:36" ht="18.75" thickBot="1">
      <c r="B69" s="192" t="s">
        <v>43</v>
      </c>
      <c r="C69" s="193" t="e">
        <f>+C67+C62+C56+C51</f>
        <v>#REF!</v>
      </c>
      <c r="D69" s="193" t="e">
        <f>+D67+D62+D56+D51</f>
        <v>#REF!</v>
      </c>
      <c r="E69" s="193" t="e">
        <f>+E67+E62+E56+E51</f>
        <v>#REF!</v>
      </c>
      <c r="F69" s="193" t="e">
        <f>+F67+F62+F56+F51</f>
        <v>#REF!</v>
      </c>
      <c r="G69" s="193"/>
      <c r="H69" s="193" t="e">
        <f>+H67+H62+H56+H51</f>
        <v>#REF!</v>
      </c>
      <c r="AE69" s="193" t="e">
        <f>+AE67+AE62+AE56+AE51</f>
        <v>#REF!</v>
      </c>
      <c r="AF69" s="193" t="e">
        <f>+AF67+AF62+AF56+AF51</f>
        <v>#REF!</v>
      </c>
      <c r="AG69" s="193" t="e">
        <f>+AG67+AG62+AG56+AG51</f>
        <v>#REF!</v>
      </c>
      <c r="AH69" s="193" t="e">
        <f>+AH67+AH62+AH56+AH51</f>
        <v>#REF!</v>
      </c>
      <c r="AI69" s="193"/>
      <c r="AJ69" s="193" t="e">
        <f>+AJ67+AJ62+AJ56+AJ51</f>
        <v>#REF!</v>
      </c>
    </row>
    <row r="70" spans="3:8" ht="12.75">
      <c r="C70" s="119"/>
      <c r="D70" s="119"/>
      <c r="E70" s="119"/>
      <c r="F70" s="119"/>
      <c r="G70" s="119"/>
      <c r="H70" s="119"/>
    </row>
    <row r="71" spans="2:36" ht="18.75" thickBot="1">
      <c r="B71" s="192" t="s">
        <v>277</v>
      </c>
      <c r="C71" s="193" t="e">
        <f>+C69</f>
        <v>#REF!</v>
      </c>
      <c r="D71" s="193" t="e">
        <f>+D69+C71</f>
        <v>#REF!</v>
      </c>
      <c r="E71" s="193" t="e">
        <f>+E69+D71</f>
        <v>#REF!</v>
      </c>
      <c r="F71" s="193" t="e">
        <f>+F69+E71</f>
        <v>#REF!</v>
      </c>
      <c r="G71" s="193"/>
      <c r="H71" s="193"/>
      <c r="AE71" s="193" t="e">
        <f>+AE69</f>
        <v>#REF!</v>
      </c>
      <c r="AF71" s="193" t="e">
        <f>+AF69+AE71</f>
        <v>#REF!</v>
      </c>
      <c r="AG71" s="193" t="e">
        <f>+AG69+AF71</f>
        <v>#REF!</v>
      </c>
      <c r="AH71" s="193" t="e">
        <f>+AH69+AG71</f>
        <v>#REF!</v>
      </c>
      <c r="AI71" s="193"/>
      <c r="AJ71" s="193"/>
    </row>
    <row r="72" spans="2:8" ht="18">
      <c r="B72" s="192"/>
      <c r="C72" s="215"/>
      <c r="D72" s="215"/>
      <c r="E72" s="215"/>
      <c r="F72" s="215"/>
      <c r="G72" s="215"/>
      <c r="H72" s="215"/>
    </row>
    <row r="73" spans="2:8" ht="12.75">
      <c r="B73" s="213" t="s">
        <v>368</v>
      </c>
      <c r="C73" s="214" t="e">
        <f>+C69-Efficiencies!F166</f>
        <v>#REF!</v>
      </c>
      <c r="D73" s="214" t="e">
        <f>+D69-Efficiencies!G166</f>
        <v>#REF!</v>
      </c>
      <c r="E73" s="214" t="e">
        <f>+E69-Efficiencies!H166</f>
        <v>#REF!</v>
      </c>
      <c r="F73" s="214" t="e">
        <f>+F69-Efficiencies!I166</f>
        <v>#REF!</v>
      </c>
      <c r="G73" s="214"/>
      <c r="H73" s="213"/>
    </row>
    <row r="74" ht="12.75">
      <c r="H74" s="121"/>
    </row>
    <row r="75" spans="3:8" ht="12.75">
      <c r="C75" s="123" t="s">
        <v>71</v>
      </c>
      <c r="D75" s="123" t="s">
        <v>72</v>
      </c>
      <c r="E75" s="123" t="s">
        <v>76</v>
      </c>
      <c r="F75" s="123" t="s">
        <v>73</v>
      </c>
      <c r="G75" s="123"/>
      <c r="H75" s="123" t="s">
        <v>43</v>
      </c>
    </row>
    <row r="76" spans="2:8" ht="12.75">
      <c r="B76" s="121" t="s">
        <v>282</v>
      </c>
      <c r="C76" s="119" t="e">
        <f>+'City Dev'!#REF!+'Corp Prop'!#REF!+Housing!#REF!+Finance!#REF!+'Bus Imp &amp; Tech'!#REF!+#REF!+'Env Dev'!#REF!+'Direct Services'!#REF!+'Cust Serv'!#REF!+'City Leisure'!#REF!+PCC!#REF!+'HR &amp; Fac'!#REF!+'L&amp;G'!#REF!</f>
        <v>#REF!</v>
      </c>
      <c r="D76" s="119" t="e">
        <f>+'City Dev'!#REF!+'Corp Prop'!#REF!+Housing!#REF!+Finance!#REF!+'Bus Imp &amp; Tech'!#REF!+#REF!+'Env Dev'!#REF!+'Direct Services'!#REF!+'Cust Serv'!#REF!+'City Leisure'!#REF!+PCC!#REF!+'HR &amp; Fac'!#REF!+'L&amp;G'!#REF!</f>
        <v>#REF!</v>
      </c>
      <c r="E76" s="119" t="e">
        <f>+'City Dev'!#REF!+'Corp Prop'!#REF!+Housing!#REF!+Finance!#REF!+'Bus Imp &amp; Tech'!#REF!+#REF!+'Env Dev'!#REF!+'Direct Services'!#REF!+'Cust Serv'!#REF!+'City Leisure'!#REF!+PCC!#REF!+'HR &amp; Fac'!#REF!+'L&amp;G'!#REF!</f>
        <v>#REF!</v>
      </c>
      <c r="F76" s="119" t="e">
        <f>+'City Dev'!#REF!+'Corp Prop'!#REF!+Housing!#REF!+Finance!#REF!+'Bus Imp &amp; Tech'!#REF!+#REF!+'Env Dev'!#REF!+'Direct Services'!#REF!+'Cust Serv'!#REF!+'City Leisure'!#REF!+PCC!#REF!+'HR &amp; Fac'!#REF!+'L&amp;G'!#REF!</f>
        <v>#REF!</v>
      </c>
      <c r="G76" s="119"/>
      <c r="H76" s="154" t="e">
        <f>+SUM(C76:F76)</f>
        <v>#REF!</v>
      </c>
    </row>
    <row r="77" spans="2:8" ht="12.75">
      <c r="B77" s="121" t="s">
        <v>283</v>
      </c>
      <c r="C77" s="119" t="e">
        <f>+'City Dev'!#REF!+'Corp Prop'!#REF!+Housing!#REF!+Finance!#REF!+'Bus Imp &amp; Tech'!#REF!+#REF!+'Env Dev'!#REF!+'Direct Services'!#REF!+'Cust Serv'!#REF!+'City Leisure'!#REF!+PCC!#REF!+'HR &amp; Fac'!#REF!+'L&amp;G'!#REF!</f>
        <v>#REF!</v>
      </c>
      <c r="D77" s="119" t="e">
        <f>+'City Dev'!#REF!+'Corp Prop'!#REF!+Housing!#REF!+Finance!#REF!+'Bus Imp &amp; Tech'!#REF!+#REF!+'Env Dev'!#REF!+'Direct Services'!#REF!+'Cust Serv'!#REF!+'City Leisure'!#REF!+PCC!#REF!+'HR &amp; Fac'!#REF!+'L&amp;G'!#REF!</f>
        <v>#REF!</v>
      </c>
      <c r="E77" s="119" t="e">
        <f>+'City Dev'!#REF!+'Corp Prop'!#REF!+Housing!#REF!+Finance!#REF!+'Bus Imp &amp; Tech'!#REF!+#REF!+'Env Dev'!#REF!+'Direct Services'!#REF!+'Cust Serv'!#REF!+'City Leisure'!#REF!+PCC!#REF!+'HR &amp; Fac'!#REF!+'L&amp;G'!#REF!</f>
        <v>#REF!</v>
      </c>
      <c r="F77" s="119" t="e">
        <f>+'City Dev'!#REF!+'Corp Prop'!#REF!+Housing!#REF!+Finance!#REF!+'Bus Imp &amp; Tech'!#REF!+#REF!+'Env Dev'!#REF!+'Direct Services'!#REF!+'Cust Serv'!#REF!+'City Leisure'!#REF!+PCC!#REF!+'HR &amp; Fac'!#REF!+'L&amp;G'!#REF!</f>
        <v>#REF!</v>
      </c>
      <c r="G77" s="119"/>
      <c r="H77" s="154" t="e">
        <f>+SUM(C77:F77)</f>
        <v>#REF!</v>
      </c>
    </row>
    <row r="78" spans="2:8" ht="12.75">
      <c r="B78" s="121" t="s">
        <v>284</v>
      </c>
      <c r="C78" s="119" t="e">
        <f>+'City Dev'!#REF!+'Corp Prop'!#REF!+Housing!#REF!+Finance!#REF!+'Bus Imp &amp; Tech'!#REF!+#REF!+'Env Dev'!#REF!+'Direct Services'!#REF!+'Cust Serv'!#REF!+'City Leisure'!#REF!+PCC!#REF!+'HR &amp; Fac'!#REF!+'L&amp;G'!#REF!</f>
        <v>#REF!</v>
      </c>
      <c r="D78" s="119" t="e">
        <f>+'City Dev'!#REF!+'Corp Prop'!#REF!+Housing!#REF!+Finance!#REF!+'Bus Imp &amp; Tech'!#REF!+#REF!+'Env Dev'!#REF!+'Direct Services'!#REF!+'Cust Serv'!#REF!+'City Leisure'!#REF!+PCC!#REF!+'HR &amp; Fac'!#REF!+'L&amp;G'!#REF!</f>
        <v>#REF!</v>
      </c>
      <c r="E78" s="119" t="e">
        <f>+'City Dev'!#REF!+'Corp Prop'!#REF!+Housing!#REF!+Finance!#REF!+'Bus Imp &amp; Tech'!#REF!+#REF!+'Env Dev'!#REF!+'Direct Services'!#REF!+'Cust Serv'!#REF!+'City Leisure'!#REF!+PCC!#REF!+'HR &amp; Fac'!#REF!+'L&amp;G'!#REF!</f>
        <v>#REF!</v>
      </c>
      <c r="F78" s="119" t="e">
        <f>+'City Dev'!#REF!+'Corp Prop'!#REF!+Housing!#REF!+Finance!#REF!+'Bus Imp &amp; Tech'!#REF!+#REF!+'Env Dev'!#REF!+'Direct Services'!#REF!+'Cust Serv'!#REF!+'City Leisure'!#REF!+PCC!#REF!+'HR &amp; Fac'!#REF!+'L&amp;G'!#REF!</f>
        <v>#REF!</v>
      </c>
      <c r="G78" s="119"/>
      <c r="H78" s="154" t="e">
        <f>+SUM(C78:F78)</f>
        <v>#REF!</v>
      </c>
    </row>
    <row r="79" spans="2:8" ht="13.5" thickBot="1">
      <c r="B79" s="155" t="s">
        <v>43</v>
      </c>
      <c r="C79" s="120" t="e">
        <f>+SUM(C76:C78)</f>
        <v>#REF!</v>
      </c>
      <c r="D79" s="120" t="e">
        <f>+SUM(D76:D78)</f>
        <v>#REF!</v>
      </c>
      <c r="E79" s="120" t="e">
        <f>+SUM(E76:E78)</f>
        <v>#REF!</v>
      </c>
      <c r="F79" s="120" t="e">
        <f>+SUM(F76:F78)</f>
        <v>#REF!</v>
      </c>
      <c r="G79" s="120"/>
      <c r="H79" s="120" t="e">
        <f>+SUM(H76:H78)</f>
        <v>#REF!</v>
      </c>
    </row>
    <row r="80" ht="12.75">
      <c r="H80" s="121"/>
    </row>
    <row r="81" spans="2:8" ht="12.75">
      <c r="B81" s="121" t="s">
        <v>285</v>
      </c>
      <c r="C81" s="119" t="e">
        <f>+C76*-0.8</f>
        <v>#REF!</v>
      </c>
      <c r="D81" s="119" t="e">
        <f>+D76*-0.8</f>
        <v>#REF!</v>
      </c>
      <c r="E81" s="119" t="e">
        <f>+E76*-0.8</f>
        <v>#REF!</v>
      </c>
      <c r="F81" s="119" t="e">
        <f>+F76*-0.8</f>
        <v>#REF!</v>
      </c>
      <c r="G81" s="119"/>
      <c r="H81" s="154" t="e">
        <f>+SUM(C81:F81)</f>
        <v>#REF!</v>
      </c>
    </row>
    <row r="82" spans="2:8" ht="12.75">
      <c r="B82" s="121" t="s">
        <v>286</v>
      </c>
      <c r="C82" s="119" t="e">
        <f>+C77*-0.4</f>
        <v>#REF!</v>
      </c>
      <c r="D82" s="119" t="e">
        <f>+D77*-0.4</f>
        <v>#REF!</v>
      </c>
      <c r="E82" s="119" t="e">
        <f>+E77*-0.4</f>
        <v>#REF!</v>
      </c>
      <c r="F82" s="119" t="e">
        <f>+F77*-0.4</f>
        <v>#REF!</v>
      </c>
      <c r="G82" s="119"/>
      <c r="H82" s="154" t="e">
        <f>+SUM(C82:F82)</f>
        <v>#REF!</v>
      </c>
    </row>
    <row r="83" spans="2:8" ht="12.75">
      <c r="B83" s="121" t="s">
        <v>287</v>
      </c>
      <c r="C83" s="119" t="e">
        <f>+C78*0</f>
        <v>#REF!</v>
      </c>
      <c r="D83" s="119" t="e">
        <f>+D78*0</f>
        <v>#REF!</v>
      </c>
      <c r="E83" s="119" t="e">
        <f>+E78*0</f>
        <v>#REF!</v>
      </c>
      <c r="F83" s="119" t="e">
        <f>+F78*0</f>
        <v>#REF!</v>
      </c>
      <c r="G83" s="119"/>
      <c r="H83" s="154" t="e">
        <f>+SUM(C83:F83)</f>
        <v>#REF!</v>
      </c>
    </row>
    <row r="84" spans="2:8" ht="13.5" thickBot="1">
      <c r="B84" s="155" t="s">
        <v>43</v>
      </c>
      <c r="C84" s="120" t="e">
        <f>+SUM(C81:C83)</f>
        <v>#REF!</v>
      </c>
      <c r="D84" s="120" t="e">
        <f>+SUM(D81:D83)</f>
        <v>#REF!</v>
      </c>
      <c r="E84" s="120" t="e">
        <f>+SUM(E81:E83)</f>
        <v>#REF!</v>
      </c>
      <c r="F84" s="120" t="e">
        <f>+SUM(F81:F83)</f>
        <v>#REF!</v>
      </c>
      <c r="G84" s="120"/>
      <c r="H84" s="120" t="e">
        <f>+SUM(H81:H83)</f>
        <v>#REF!</v>
      </c>
    </row>
    <row r="86" spans="2:7" ht="12.75">
      <c r="B86" s="213" t="s">
        <v>368</v>
      </c>
      <c r="C86" s="214" t="e">
        <f>+C84-Efficiencies!F181</f>
        <v>#REF!</v>
      </c>
      <c r="D86" s="214" t="e">
        <f>+D84-Efficiencies!G181</f>
        <v>#REF!</v>
      </c>
      <c r="E86" s="214" t="e">
        <f>+E84-Efficiencies!H181</f>
        <v>#REF!</v>
      </c>
      <c r="F86" s="214" t="e">
        <f>+F84-Efficiencies!I181</f>
        <v>#REF!</v>
      </c>
      <c r="G86" s="214"/>
    </row>
    <row r="88" spans="3:8" ht="18">
      <c r="C88" s="389" t="s">
        <v>54</v>
      </c>
      <c r="D88" s="389"/>
      <c r="E88" s="389"/>
      <c r="F88" s="389"/>
      <c r="G88" s="243"/>
      <c r="H88" s="148"/>
    </row>
    <row r="89" spans="3:8" ht="12.75">
      <c r="C89" s="123" t="s">
        <v>71</v>
      </c>
      <c r="D89" s="123" t="s">
        <v>72</v>
      </c>
      <c r="E89" s="123" t="s">
        <v>76</v>
      </c>
      <c r="F89" s="123" t="s">
        <v>73</v>
      </c>
      <c r="G89" s="123"/>
      <c r="H89" s="123" t="s">
        <v>43</v>
      </c>
    </row>
    <row r="90" spans="2:8" ht="12.75">
      <c r="B90" s="121" t="s">
        <v>95</v>
      </c>
      <c r="C90" s="119">
        <f>+'City Dev'!F27</f>
        <v>-50</v>
      </c>
      <c r="D90" s="119">
        <f>+'City Dev'!G27</f>
        <v>-79</v>
      </c>
      <c r="E90" s="119">
        <f>+'City Dev'!H27</f>
        <v>-86</v>
      </c>
      <c r="F90" s="119">
        <f>+'City Dev'!I27</f>
        <v>-10</v>
      </c>
      <c r="G90" s="119"/>
      <c r="H90" s="119">
        <f>+SUM(C90:F90)</f>
        <v>-225</v>
      </c>
    </row>
    <row r="91" spans="2:8" ht="12.75">
      <c r="B91" s="121" t="s">
        <v>179</v>
      </c>
      <c r="C91" s="119"/>
      <c r="D91" s="119"/>
      <c r="E91" s="119"/>
      <c r="F91" s="119"/>
      <c r="G91" s="119"/>
      <c r="H91" s="119">
        <f>+SUM(C91:F91)</f>
        <v>0</v>
      </c>
    </row>
    <row r="92" spans="2:8" ht="12.75">
      <c r="B92" s="121" t="s">
        <v>276</v>
      </c>
      <c r="C92" s="119" t="e">
        <f>+Housing!#REF!</f>
        <v>#REF!</v>
      </c>
      <c r="D92" s="119" t="e">
        <f>+Housing!#REF!</f>
        <v>#REF!</v>
      </c>
      <c r="E92" s="119" t="e">
        <f>+Housing!#REF!</f>
        <v>#REF!</v>
      </c>
      <c r="F92" s="119" t="e">
        <f>+Housing!#REF!</f>
        <v>#REF!</v>
      </c>
      <c r="G92" s="119"/>
      <c r="H92" s="119" t="e">
        <f>+SUM(C92:F92)</f>
        <v>#REF!</v>
      </c>
    </row>
    <row r="93" spans="3:8" ht="13.5" thickBot="1">
      <c r="C93" s="120" t="e">
        <f>+SUM(C90:C92)</f>
        <v>#REF!</v>
      </c>
      <c r="D93" s="120" t="e">
        <f>+SUM(D90:D92)</f>
        <v>#REF!</v>
      </c>
      <c r="E93" s="120" t="e">
        <f>+SUM(E90:E92)</f>
        <v>#REF!</v>
      </c>
      <c r="F93" s="120" t="e">
        <f>+SUM(F90:F92)</f>
        <v>#REF!</v>
      </c>
      <c r="G93" s="120"/>
      <c r="H93" s="120" t="e">
        <f>+SUM(H90:H92)</f>
        <v>#REF!</v>
      </c>
    </row>
    <row r="94" spans="3:8" ht="12.75">
      <c r="C94" s="119"/>
      <c r="D94" s="119"/>
      <c r="E94" s="119"/>
      <c r="F94" s="119"/>
      <c r="G94" s="119"/>
      <c r="H94" s="119"/>
    </row>
    <row r="95" spans="2:8" ht="12.75">
      <c r="B95" s="121" t="s">
        <v>536</v>
      </c>
      <c r="C95" s="119">
        <f>+Finance!F10</f>
        <v>-60</v>
      </c>
      <c r="D95" s="119">
        <f>+Finance!G10</f>
        <v>0</v>
      </c>
      <c r="E95" s="119">
        <f>+Finance!H10</f>
        <v>0</v>
      </c>
      <c r="F95" s="119">
        <f>+Finance!I10</f>
        <v>0</v>
      </c>
      <c r="G95" s="119"/>
      <c r="H95" s="119">
        <f>+SUM(C95:F95)</f>
        <v>-60</v>
      </c>
    </row>
    <row r="96" spans="2:8" ht="12.75">
      <c r="B96" s="121" t="s">
        <v>526</v>
      </c>
      <c r="C96" s="119"/>
      <c r="D96" s="119"/>
      <c r="E96" s="119"/>
      <c r="F96" s="119"/>
      <c r="G96" s="119"/>
      <c r="H96" s="119">
        <f>+SUM(C96:F96)</f>
        <v>0</v>
      </c>
    </row>
    <row r="97" spans="2:8" ht="12.75">
      <c r="B97" s="121" t="s">
        <v>85</v>
      </c>
      <c r="C97" s="119" t="e">
        <f>+#REF!</f>
        <v>#REF!</v>
      </c>
      <c r="D97" s="119" t="e">
        <f>+#REF!</f>
        <v>#REF!</v>
      </c>
      <c r="E97" s="119" t="e">
        <f>+#REF!</f>
        <v>#REF!</v>
      </c>
      <c r="F97" s="119" t="e">
        <f>+#REF!</f>
        <v>#REF!</v>
      </c>
      <c r="G97" s="119"/>
      <c r="H97" s="119" t="e">
        <f>+SUM(C97:F97)</f>
        <v>#REF!</v>
      </c>
    </row>
    <row r="98" spans="3:8" ht="13.5" thickBot="1">
      <c r="C98" s="120" t="e">
        <f>+SUM(C95:C97)</f>
        <v>#REF!</v>
      </c>
      <c r="D98" s="120" t="e">
        <f>+SUM(D95:D97)</f>
        <v>#REF!</v>
      </c>
      <c r="E98" s="120" t="e">
        <f>+SUM(E95:E97)</f>
        <v>#REF!</v>
      </c>
      <c r="F98" s="120" t="e">
        <f>+SUM(F95:F97)</f>
        <v>#REF!</v>
      </c>
      <c r="G98" s="120"/>
      <c r="H98" s="120" t="e">
        <f>+SUM(H95:H97)</f>
        <v>#REF!</v>
      </c>
    </row>
    <row r="99" spans="3:8" ht="12.75">
      <c r="C99" s="119"/>
      <c r="D99" s="119"/>
      <c r="E99" s="119"/>
      <c r="F99" s="119"/>
      <c r="G99" s="119"/>
      <c r="H99" s="119"/>
    </row>
    <row r="100" spans="2:8" ht="12.75">
      <c r="B100" s="121" t="s">
        <v>253</v>
      </c>
      <c r="C100" s="119"/>
      <c r="D100" s="119"/>
      <c r="E100" s="119"/>
      <c r="F100" s="119"/>
      <c r="G100" s="119"/>
      <c r="H100" s="119">
        <f>+SUM(C100:F100)</f>
        <v>0</v>
      </c>
    </row>
    <row r="101" spans="2:8" ht="12.75">
      <c r="B101" s="121" t="s">
        <v>210</v>
      </c>
      <c r="C101" s="119"/>
      <c r="D101" s="119"/>
      <c r="E101" s="119"/>
      <c r="F101" s="119"/>
      <c r="G101" s="119"/>
      <c r="H101" s="119">
        <f>+SUM(C101:F101)</f>
        <v>0</v>
      </c>
    </row>
    <row r="102" spans="2:8" ht="12.75">
      <c r="B102" s="121" t="s">
        <v>221</v>
      </c>
      <c r="C102" s="119">
        <f>+'City Leisure'!F24</f>
        <v>0</v>
      </c>
      <c r="D102" s="119">
        <f>+'City Leisure'!G24</f>
        <v>-30</v>
      </c>
      <c r="E102" s="119">
        <f>+'City Leisure'!H24</f>
        <v>0</v>
      </c>
      <c r="F102" s="119">
        <f>+'City Leisure'!I24</f>
        <v>0</v>
      </c>
      <c r="G102" s="119"/>
      <c r="H102" s="119">
        <f>+SUM(C102:F102)</f>
        <v>-30</v>
      </c>
    </row>
    <row r="103" spans="2:8" ht="12.75">
      <c r="B103" s="121" t="s">
        <v>127</v>
      </c>
      <c r="C103" s="119">
        <f>+'Env Dev'!F19</f>
        <v>-54</v>
      </c>
      <c r="D103" s="119">
        <f>+'Env Dev'!G19</f>
        <v>-70</v>
      </c>
      <c r="E103" s="119">
        <f>+'Env Dev'!H19</f>
        <v>-19</v>
      </c>
      <c r="F103" s="119">
        <f>+'Env Dev'!I19</f>
        <v>0</v>
      </c>
      <c r="G103" s="119"/>
      <c r="H103" s="119">
        <f>+SUM(C103:F103)</f>
        <v>-143</v>
      </c>
    </row>
    <row r="104" spans="3:8" ht="13.5" thickBot="1">
      <c r="C104" s="120">
        <f>+SUM(C100:C103)</f>
        <v>-54</v>
      </c>
      <c r="D104" s="120">
        <f>+SUM(D100:D103)</f>
        <v>-100</v>
      </c>
      <c r="E104" s="120">
        <f>+SUM(E100:E103)</f>
        <v>-19</v>
      </c>
      <c r="F104" s="120">
        <f>+SUM(F100:F103)</f>
        <v>0</v>
      </c>
      <c r="G104" s="120"/>
      <c r="H104" s="120">
        <f>+SUM(H100:H103)</f>
        <v>-173</v>
      </c>
    </row>
    <row r="105" spans="3:8" ht="12.75">
      <c r="C105" s="119"/>
      <c r="D105" s="119"/>
      <c r="E105" s="119"/>
      <c r="F105" s="119"/>
      <c r="G105" s="119"/>
      <c r="H105" s="119"/>
    </row>
    <row r="106" spans="2:8" ht="12.75">
      <c r="B106" s="121" t="s">
        <v>274</v>
      </c>
      <c r="C106" s="119">
        <f>+PCC!F22</f>
        <v>-19</v>
      </c>
      <c r="D106" s="119">
        <f>+PCC!G22</f>
        <v>0</v>
      </c>
      <c r="E106" s="119">
        <f>+PCC!H22</f>
        <v>-17</v>
      </c>
      <c r="F106" s="119">
        <f>+PCC!I22</f>
        <v>0</v>
      </c>
      <c r="G106" s="119"/>
      <c r="H106" s="119">
        <f>+SUM(C106:F106)</f>
        <v>-36</v>
      </c>
    </row>
    <row r="107" spans="2:8" ht="12.75">
      <c r="B107" s="121" t="s">
        <v>18</v>
      </c>
      <c r="C107" s="119">
        <f>+'HR &amp; Fac'!F28</f>
        <v>-26</v>
      </c>
      <c r="D107" s="119">
        <f>+'HR &amp; Fac'!G28</f>
        <v>-55</v>
      </c>
      <c r="E107" s="119">
        <f>+'HR &amp; Fac'!H28</f>
        <v>0</v>
      </c>
      <c r="F107" s="119">
        <f>+'HR &amp; Fac'!I28</f>
        <v>0</v>
      </c>
      <c r="G107" s="119"/>
      <c r="H107" s="119">
        <f>+SUM(C107:F107)</f>
        <v>-81</v>
      </c>
    </row>
    <row r="108" spans="2:8" ht="12.75">
      <c r="B108" s="121" t="s">
        <v>275</v>
      </c>
      <c r="C108" s="119">
        <f>+'L&amp;G'!F14</f>
        <v>0</v>
      </c>
      <c r="D108" s="119">
        <f>+'L&amp;G'!G14</f>
        <v>0</v>
      </c>
      <c r="E108" s="119">
        <f>+'L&amp;G'!H14</f>
        <v>-28</v>
      </c>
      <c r="F108" s="119">
        <f>+'L&amp;G'!I14</f>
        <v>0</v>
      </c>
      <c r="G108" s="119"/>
      <c r="H108" s="119">
        <f>+SUM(C108:F108)</f>
        <v>-28</v>
      </c>
    </row>
    <row r="109" spans="3:8" ht="13.5" thickBot="1">
      <c r="C109" s="120">
        <f>+SUM(C106:C108)</f>
        <v>-45</v>
      </c>
      <c r="D109" s="120">
        <f>+SUM(D106:D108)</f>
        <v>-55</v>
      </c>
      <c r="E109" s="120">
        <f>+SUM(E106:E108)</f>
        <v>-45</v>
      </c>
      <c r="F109" s="120">
        <f>+SUM(F106:F108)</f>
        <v>0</v>
      </c>
      <c r="G109" s="120"/>
      <c r="H109" s="120">
        <f>+SUM(H106:H108)</f>
        <v>-145</v>
      </c>
    </row>
    <row r="110" spans="3:8" ht="12.75">
      <c r="C110" s="119"/>
      <c r="D110" s="119"/>
      <c r="E110" s="119"/>
      <c r="F110" s="119"/>
      <c r="G110" s="119"/>
      <c r="H110" s="119"/>
    </row>
    <row r="111" spans="2:8" ht="18.75" thickBot="1">
      <c r="B111" s="192" t="s">
        <v>43</v>
      </c>
      <c r="C111" s="193" t="e">
        <f>+C109+C104+C98+C93</f>
        <v>#REF!</v>
      </c>
      <c r="D111" s="193" t="e">
        <f>+D109+D104+D98+D93</f>
        <v>#REF!</v>
      </c>
      <c r="E111" s="193" t="e">
        <f>+E109+E104+E98+E93</f>
        <v>#REF!</v>
      </c>
      <c r="F111" s="193" t="e">
        <f>+F109+F104+F98+F93</f>
        <v>#REF!</v>
      </c>
      <c r="G111" s="193"/>
      <c r="H111" s="193" t="e">
        <f>+H109+H104+H98+H93</f>
        <v>#REF!</v>
      </c>
    </row>
    <row r="112" spans="3:8" ht="12.75">
      <c r="C112" s="119"/>
      <c r="D112" s="119"/>
      <c r="E112" s="119"/>
      <c r="F112" s="119"/>
      <c r="G112" s="119"/>
      <c r="H112" s="119"/>
    </row>
    <row r="113" spans="2:8" ht="18.75" thickBot="1">
      <c r="B113" s="192" t="s">
        <v>277</v>
      </c>
      <c r="C113" s="193" t="e">
        <f>+C111</f>
        <v>#REF!</v>
      </c>
      <c r="D113" s="193" t="e">
        <f>+D111+C113</f>
        <v>#REF!</v>
      </c>
      <c r="E113" s="193" t="e">
        <f>+E111+D113</f>
        <v>#REF!</v>
      </c>
      <c r="F113" s="193" t="e">
        <f>+F111+E113</f>
        <v>#REF!</v>
      </c>
      <c r="G113" s="193"/>
      <c r="H113" s="193"/>
    </row>
    <row r="114" ht="12.75">
      <c r="H114" s="121"/>
    </row>
    <row r="115" spans="2:8" ht="12.75">
      <c r="B115" s="213" t="s">
        <v>368</v>
      </c>
      <c r="C115" s="214" t="e">
        <f>+C111-'Service Reductions'!F82</f>
        <v>#REF!</v>
      </c>
      <c r="D115" s="214" t="e">
        <f>+D111-'Service Reductions'!G82</f>
        <v>#REF!</v>
      </c>
      <c r="E115" s="214" t="e">
        <f>+E111-'Service Reductions'!H82</f>
        <v>#REF!</v>
      </c>
      <c r="F115" s="214" t="e">
        <f>+F111-'Service Reductions'!I82</f>
        <v>#REF!</v>
      </c>
      <c r="G115" s="214"/>
      <c r="H115" s="213"/>
    </row>
    <row r="116" ht="12.75">
      <c r="H116" s="121"/>
    </row>
    <row r="117" ht="12.75">
      <c r="H117" s="121"/>
    </row>
    <row r="118" spans="3:8" ht="12.75">
      <c r="C118" s="123" t="s">
        <v>71</v>
      </c>
      <c r="D118" s="123" t="s">
        <v>72</v>
      </c>
      <c r="E118" s="123" t="s">
        <v>76</v>
      </c>
      <c r="F118" s="123" t="s">
        <v>73</v>
      </c>
      <c r="G118" s="123"/>
      <c r="H118" s="123" t="s">
        <v>43</v>
      </c>
    </row>
    <row r="119" spans="2:8" ht="12.75">
      <c r="B119" s="121" t="s">
        <v>282</v>
      </c>
      <c r="C119" s="119" t="e">
        <f>+'City Dev'!#REF!+Housing!#REF!+Finance!#REF!+#REF!+'Env Dev'!#REF!+'City Leisure'!#REF!+PCC!#REF!+'HR &amp; Fac'!#REF!+'L&amp;G'!#REF!</f>
        <v>#REF!</v>
      </c>
      <c r="D119" s="119" t="e">
        <f>+'City Dev'!#REF!+Housing!#REF!+Finance!#REF!+#REF!+'Env Dev'!#REF!+'City Leisure'!#REF!+PCC!#REF!+'HR &amp; Fac'!#REF!+'L&amp;G'!#REF!</f>
        <v>#REF!</v>
      </c>
      <c r="E119" s="119" t="e">
        <f>+'City Dev'!#REF!+Housing!#REF!+Finance!#REF!+#REF!+'Env Dev'!#REF!+'City Leisure'!#REF!+PCC!#REF!+'HR &amp; Fac'!#REF!+'L&amp;G'!#REF!</f>
        <v>#REF!</v>
      </c>
      <c r="F119" s="119" t="e">
        <f>+'City Dev'!#REF!+Housing!#REF!+Finance!#REF!+#REF!+'Env Dev'!#REF!+'City Leisure'!#REF!+PCC!#REF!+'HR &amp; Fac'!#REF!+'L&amp;G'!#REF!</f>
        <v>#REF!</v>
      </c>
      <c r="G119" s="119"/>
      <c r="H119" s="154" t="e">
        <f>+SUM(C119:F119)</f>
        <v>#REF!</v>
      </c>
    </row>
    <row r="120" spans="2:8" ht="12.75">
      <c r="B120" s="121" t="s">
        <v>283</v>
      </c>
      <c r="C120" s="119" t="e">
        <f>+'City Dev'!#REF!+Housing!#REF!+Finance!#REF!+#REF!+'Env Dev'!#REF!+'City Leisure'!#REF!+PCC!#REF!+'HR &amp; Fac'!#REF!+'L&amp;G'!#REF!</f>
        <v>#REF!</v>
      </c>
      <c r="D120" s="119" t="e">
        <f>+'City Dev'!#REF!+Housing!#REF!+Finance!#REF!+#REF!+'Env Dev'!#REF!+'City Leisure'!#REF!+PCC!#REF!+'HR &amp; Fac'!#REF!+'L&amp;G'!#REF!</f>
        <v>#REF!</v>
      </c>
      <c r="E120" s="119" t="e">
        <f>+'City Dev'!#REF!+Housing!#REF!+Finance!#REF!+#REF!+'Env Dev'!#REF!+'City Leisure'!#REF!+PCC!#REF!+'HR &amp; Fac'!#REF!+'L&amp;G'!#REF!</f>
        <v>#REF!</v>
      </c>
      <c r="F120" s="119" t="e">
        <f>+'City Dev'!#REF!+Housing!#REF!+Finance!#REF!+#REF!+'Env Dev'!#REF!+'City Leisure'!#REF!+PCC!#REF!+'HR &amp; Fac'!#REF!+'L&amp;G'!#REF!</f>
        <v>#REF!</v>
      </c>
      <c r="G120" s="119"/>
      <c r="H120" s="154" t="e">
        <f>+SUM(C120:F120)</f>
        <v>#REF!</v>
      </c>
    </row>
    <row r="121" spans="2:8" ht="12.75">
      <c r="B121" s="121" t="s">
        <v>284</v>
      </c>
      <c r="C121" s="119" t="e">
        <f>+'City Dev'!#REF!+Housing!#REF!+Finance!#REF!+#REF!+'Env Dev'!#REF!+'City Leisure'!#REF!+PCC!#REF!+'HR &amp; Fac'!#REF!+'L&amp;G'!#REF!</f>
        <v>#REF!</v>
      </c>
      <c r="D121" s="119" t="e">
        <f>+'City Dev'!#REF!+Housing!#REF!+Finance!#REF!+#REF!+'Env Dev'!#REF!+'City Leisure'!#REF!+PCC!#REF!+'HR &amp; Fac'!#REF!+'L&amp;G'!#REF!</f>
        <v>#REF!</v>
      </c>
      <c r="E121" s="119" t="e">
        <f>+'City Dev'!#REF!+Housing!#REF!+Finance!#REF!+#REF!+'Env Dev'!#REF!+'City Leisure'!#REF!+PCC!#REF!+'HR &amp; Fac'!#REF!+'L&amp;G'!#REF!</f>
        <v>#REF!</v>
      </c>
      <c r="F121" s="119" t="e">
        <f>+'City Dev'!#REF!+Housing!#REF!+Finance!#REF!+#REF!+'Env Dev'!#REF!+'City Leisure'!#REF!+PCC!#REF!+'HR &amp; Fac'!#REF!+'L&amp;G'!#REF!</f>
        <v>#REF!</v>
      </c>
      <c r="G121" s="119"/>
      <c r="H121" s="154" t="e">
        <f>+SUM(C121:F121)</f>
        <v>#REF!</v>
      </c>
    </row>
    <row r="122" spans="2:8" ht="13.5" thickBot="1">
      <c r="B122" s="155" t="s">
        <v>43</v>
      </c>
      <c r="C122" s="120" t="e">
        <f>+SUM(C119:C121)</f>
        <v>#REF!</v>
      </c>
      <c r="D122" s="120" t="e">
        <f>+SUM(D119:D121)</f>
        <v>#REF!</v>
      </c>
      <c r="E122" s="120" t="e">
        <f>+SUM(E119:E121)</f>
        <v>#REF!</v>
      </c>
      <c r="F122" s="120" t="e">
        <f>+SUM(F119:F121)</f>
        <v>#REF!</v>
      </c>
      <c r="G122" s="120"/>
      <c r="H122" s="120" t="e">
        <f>+SUM(H119:H121)</f>
        <v>#REF!</v>
      </c>
    </row>
    <row r="123" ht="12.75">
      <c r="H123" s="121"/>
    </row>
    <row r="124" spans="2:8" ht="12.75">
      <c r="B124" s="121" t="s">
        <v>285</v>
      </c>
      <c r="C124" s="119" t="e">
        <f>+C119*-0.8</f>
        <v>#REF!</v>
      </c>
      <c r="D124" s="119" t="e">
        <f>+D119*-0.8</f>
        <v>#REF!</v>
      </c>
      <c r="E124" s="119" t="e">
        <f>+E119*-0.8</f>
        <v>#REF!</v>
      </c>
      <c r="F124" s="119" t="e">
        <f>+F119*-0.8</f>
        <v>#REF!</v>
      </c>
      <c r="G124" s="119"/>
      <c r="H124" s="154" t="e">
        <f>+SUM(C124:F124)</f>
        <v>#REF!</v>
      </c>
    </row>
    <row r="125" spans="2:8" ht="12.75">
      <c r="B125" s="121" t="s">
        <v>286</v>
      </c>
      <c r="C125" s="119" t="e">
        <f>+C120*-0.4</f>
        <v>#REF!</v>
      </c>
      <c r="D125" s="119" t="e">
        <f>+D120*-0.4</f>
        <v>#REF!</v>
      </c>
      <c r="E125" s="119" t="e">
        <f>+E120*-0.4</f>
        <v>#REF!</v>
      </c>
      <c r="F125" s="119" t="e">
        <f>+F120*-0.4</f>
        <v>#REF!</v>
      </c>
      <c r="G125" s="119"/>
      <c r="H125" s="154" t="e">
        <f>+SUM(C125:F125)</f>
        <v>#REF!</v>
      </c>
    </row>
    <row r="126" spans="2:8" ht="12.75">
      <c r="B126" s="121" t="s">
        <v>287</v>
      </c>
      <c r="C126" s="119" t="e">
        <f>+C121*0</f>
        <v>#REF!</v>
      </c>
      <c r="D126" s="119" t="e">
        <f>+D121*0</f>
        <v>#REF!</v>
      </c>
      <c r="E126" s="119" t="e">
        <f>+E121*0</f>
        <v>#REF!</v>
      </c>
      <c r="F126" s="119" t="e">
        <f>+F121*0</f>
        <v>#REF!</v>
      </c>
      <c r="G126" s="119"/>
      <c r="H126" s="154" t="e">
        <f>+SUM(C126:F126)</f>
        <v>#REF!</v>
      </c>
    </row>
    <row r="127" spans="2:8" ht="13.5" thickBot="1">
      <c r="B127" s="155" t="s">
        <v>43</v>
      </c>
      <c r="C127" s="120" t="e">
        <f>+SUM(C124:C126)</f>
        <v>#REF!</v>
      </c>
      <c r="D127" s="120" t="e">
        <f>+SUM(D124:D126)</f>
        <v>#REF!</v>
      </c>
      <c r="E127" s="120" t="e">
        <f>+SUM(E124:E126)</f>
        <v>#REF!</v>
      </c>
      <c r="F127" s="120" t="e">
        <f>+SUM(F124:F126)</f>
        <v>#REF!</v>
      </c>
      <c r="G127" s="120"/>
      <c r="H127" s="120" t="e">
        <f>+SUM(H124:H126)</f>
        <v>#REF!</v>
      </c>
    </row>
    <row r="128" spans="2:8" ht="12.75">
      <c r="B128" s="155"/>
      <c r="C128" s="234"/>
      <c r="D128" s="234"/>
      <c r="E128" s="234"/>
      <c r="F128" s="234"/>
      <c r="G128" s="234"/>
      <c r="H128" s="234"/>
    </row>
    <row r="129" spans="2:8" ht="12.75">
      <c r="B129" s="213" t="s">
        <v>368</v>
      </c>
      <c r="C129" s="214" t="e">
        <f>+C127-'Service Reductions'!F97</f>
        <v>#REF!</v>
      </c>
      <c r="D129" s="214" t="e">
        <f>+D127-'Service Reductions'!G97</f>
        <v>#REF!</v>
      </c>
      <c r="E129" s="214" t="e">
        <f>+E127-'Service Reductions'!H97</f>
        <v>#REF!</v>
      </c>
      <c r="F129" s="214" t="e">
        <f>+F127-'Service Reductions'!I97</f>
        <v>#REF!</v>
      </c>
      <c r="G129" s="214"/>
      <c r="H129" s="234"/>
    </row>
    <row r="131" spans="2:8" ht="18">
      <c r="B131" s="389" t="s">
        <v>371</v>
      </c>
      <c r="C131" s="389"/>
      <c r="D131" s="389"/>
      <c r="E131" s="389"/>
      <c r="F131" s="389"/>
      <c r="G131" s="389"/>
      <c r="H131" s="389"/>
    </row>
    <row r="132" spans="3:8" ht="12.75">
      <c r="C132" s="123" t="s">
        <v>71</v>
      </c>
      <c r="D132" s="123" t="s">
        <v>72</v>
      </c>
      <c r="E132" s="123" t="s">
        <v>76</v>
      </c>
      <c r="F132" s="123" t="s">
        <v>73</v>
      </c>
      <c r="G132" s="123"/>
      <c r="H132" s="123" t="s">
        <v>43</v>
      </c>
    </row>
    <row r="133" spans="2:8" ht="12.75">
      <c r="B133" s="121" t="s">
        <v>95</v>
      </c>
      <c r="C133" s="119">
        <f aca="true" t="shared" si="8" ref="C133:H135">+C6+C48+C90</f>
        <v>-223</v>
      </c>
      <c r="D133" s="119">
        <f t="shared" si="8"/>
        <v>-132</v>
      </c>
      <c r="E133" s="119">
        <f t="shared" si="8"/>
        <v>-17</v>
      </c>
      <c r="F133" s="119">
        <f t="shared" si="8"/>
        <v>-12</v>
      </c>
      <c r="G133" s="119"/>
      <c r="H133" s="119">
        <f t="shared" si="8"/>
        <v>-384</v>
      </c>
    </row>
    <row r="134" spans="2:8" ht="12.75">
      <c r="B134" s="121" t="s">
        <v>179</v>
      </c>
      <c r="C134" s="119">
        <f t="shared" si="8"/>
        <v>-769</v>
      </c>
      <c r="D134" s="119">
        <f t="shared" si="8"/>
        <v>-464</v>
      </c>
      <c r="E134" s="119">
        <f t="shared" si="8"/>
        <v>-64</v>
      </c>
      <c r="F134" s="119">
        <f t="shared" si="8"/>
        <v>0</v>
      </c>
      <c r="G134" s="119"/>
      <c r="H134" s="119">
        <f t="shared" si="8"/>
        <v>-1297</v>
      </c>
    </row>
    <row r="135" spans="2:8" ht="12.75">
      <c r="B135" s="121" t="s">
        <v>276</v>
      </c>
      <c r="C135" s="119" t="e">
        <f t="shared" si="8"/>
        <v>#REF!</v>
      </c>
      <c r="D135" s="119" t="e">
        <f t="shared" si="8"/>
        <v>#REF!</v>
      </c>
      <c r="E135" s="119" t="e">
        <f t="shared" si="8"/>
        <v>#REF!</v>
      </c>
      <c r="F135" s="119" t="e">
        <f t="shared" si="8"/>
        <v>#REF!</v>
      </c>
      <c r="G135" s="119"/>
      <c r="H135" s="119" t="e">
        <f t="shared" si="8"/>
        <v>#REF!</v>
      </c>
    </row>
    <row r="136" spans="3:8" ht="13.5" thickBot="1">
      <c r="C136" s="120" t="e">
        <f>+SUM(C133:C135)</f>
        <v>#REF!</v>
      </c>
      <c r="D136" s="120" t="e">
        <f>+SUM(D133:D135)</f>
        <v>#REF!</v>
      </c>
      <c r="E136" s="120" t="e">
        <f>+SUM(E133:E135)</f>
        <v>#REF!</v>
      </c>
      <c r="F136" s="120" t="e">
        <f>+SUM(F133:F135)</f>
        <v>#REF!</v>
      </c>
      <c r="G136" s="120"/>
      <c r="H136" s="120" t="e">
        <f>+SUM(H133:H135)</f>
        <v>#REF!</v>
      </c>
    </row>
    <row r="137" spans="3:8" ht="12.75">
      <c r="C137" s="119"/>
      <c r="D137" s="119"/>
      <c r="E137" s="119"/>
      <c r="F137" s="119"/>
      <c r="G137" s="119"/>
      <c r="H137" s="119"/>
    </row>
    <row r="138" spans="2:8" ht="12.75">
      <c r="B138" s="121" t="s">
        <v>536</v>
      </c>
      <c r="C138" s="119">
        <f aca="true" t="shared" si="9" ref="C138:H140">+C11+C53+C95</f>
        <v>-185</v>
      </c>
      <c r="D138" s="119">
        <f t="shared" si="9"/>
        <v>-29</v>
      </c>
      <c r="E138" s="119">
        <f t="shared" si="9"/>
        <v>-70</v>
      </c>
      <c r="F138" s="119">
        <f t="shared" si="9"/>
        <v>0</v>
      </c>
      <c r="G138" s="119"/>
      <c r="H138" s="119">
        <f t="shared" si="9"/>
        <v>-284</v>
      </c>
    </row>
    <row r="139" spans="2:8" ht="12.75">
      <c r="B139" s="121" t="s">
        <v>526</v>
      </c>
      <c r="C139" s="119">
        <f t="shared" si="9"/>
        <v>-51</v>
      </c>
      <c r="D139" s="119">
        <f t="shared" si="9"/>
        <v>-88</v>
      </c>
      <c r="E139" s="119">
        <f t="shared" si="9"/>
        <v>-329</v>
      </c>
      <c r="F139" s="119">
        <f t="shared" si="9"/>
        <v>-20</v>
      </c>
      <c r="G139" s="119"/>
      <c r="H139" s="119">
        <f t="shared" si="9"/>
        <v>-488</v>
      </c>
    </row>
    <row r="140" spans="2:8" ht="12.75">
      <c r="B140" s="121" t="s">
        <v>85</v>
      </c>
      <c r="C140" s="119" t="e">
        <f t="shared" si="9"/>
        <v>#REF!</v>
      </c>
      <c r="D140" s="119" t="e">
        <f t="shared" si="9"/>
        <v>#REF!</v>
      </c>
      <c r="E140" s="119" t="e">
        <f t="shared" si="9"/>
        <v>#REF!</v>
      </c>
      <c r="F140" s="119" t="e">
        <f t="shared" si="9"/>
        <v>#REF!</v>
      </c>
      <c r="G140" s="119"/>
      <c r="H140" s="119" t="e">
        <f t="shared" si="9"/>
        <v>#REF!</v>
      </c>
    </row>
    <row r="141" spans="3:8" ht="13.5" thickBot="1">
      <c r="C141" s="120" t="e">
        <f>+SUM(C138:C140)</f>
        <v>#REF!</v>
      </c>
      <c r="D141" s="120" t="e">
        <f>+SUM(D138:D140)</f>
        <v>#REF!</v>
      </c>
      <c r="E141" s="120" t="e">
        <f>+SUM(E138:E140)</f>
        <v>#REF!</v>
      </c>
      <c r="F141" s="120" t="e">
        <f>+SUM(F138:F140)</f>
        <v>#REF!</v>
      </c>
      <c r="G141" s="120"/>
      <c r="H141" s="120" t="e">
        <f>+SUM(H138:H140)</f>
        <v>#REF!</v>
      </c>
    </row>
    <row r="142" spans="3:8" ht="12.75">
      <c r="C142" s="119"/>
      <c r="D142" s="119"/>
      <c r="E142" s="119"/>
      <c r="F142" s="119"/>
      <c r="G142" s="119"/>
      <c r="H142" s="119"/>
    </row>
    <row r="143" spans="2:8" ht="12.75">
      <c r="B143" s="121" t="s">
        <v>253</v>
      </c>
      <c r="C143" s="119">
        <f aca="true" t="shared" si="10" ref="C143:H146">+C16+C58+C100</f>
        <v>-1199</v>
      </c>
      <c r="D143" s="119">
        <f t="shared" si="10"/>
        <v>-461</v>
      </c>
      <c r="E143" s="119">
        <f t="shared" si="10"/>
        <v>-220</v>
      </c>
      <c r="F143" s="119">
        <f t="shared" si="10"/>
        <v>-404</v>
      </c>
      <c r="G143" s="119"/>
      <c r="H143" s="119">
        <f t="shared" si="10"/>
        <v>-2284</v>
      </c>
    </row>
    <row r="144" spans="2:8" ht="12.75">
      <c r="B144" s="121" t="s">
        <v>210</v>
      </c>
      <c r="C144" s="119">
        <f t="shared" si="10"/>
        <v>-43</v>
      </c>
      <c r="D144" s="119">
        <f t="shared" si="10"/>
        <v>-39</v>
      </c>
      <c r="E144" s="119">
        <f t="shared" si="10"/>
        <v>-191</v>
      </c>
      <c r="F144" s="119">
        <f t="shared" si="10"/>
        <v>-170</v>
      </c>
      <c r="G144" s="119"/>
      <c r="H144" s="119">
        <f t="shared" si="10"/>
        <v>-443</v>
      </c>
    </row>
    <row r="145" spans="2:8" ht="12.75">
      <c r="B145" s="121" t="s">
        <v>221</v>
      </c>
      <c r="C145" s="119">
        <f t="shared" si="10"/>
        <v>-167</v>
      </c>
      <c r="D145" s="119">
        <f t="shared" si="10"/>
        <v>-367</v>
      </c>
      <c r="E145" s="119">
        <f t="shared" si="10"/>
        <v>-72</v>
      </c>
      <c r="F145" s="119">
        <f t="shared" si="10"/>
        <v>-75</v>
      </c>
      <c r="G145" s="119"/>
      <c r="H145" s="119">
        <f t="shared" si="10"/>
        <v>-681</v>
      </c>
    </row>
    <row r="146" spans="2:8" ht="12.75">
      <c r="B146" s="121" t="s">
        <v>127</v>
      </c>
      <c r="C146" s="119" t="e">
        <f t="shared" si="10"/>
        <v>#REF!</v>
      </c>
      <c r="D146" s="119" t="e">
        <f t="shared" si="10"/>
        <v>#REF!</v>
      </c>
      <c r="E146" s="119" t="e">
        <f t="shared" si="10"/>
        <v>#REF!</v>
      </c>
      <c r="F146" s="119" t="e">
        <f t="shared" si="10"/>
        <v>#REF!</v>
      </c>
      <c r="G146" s="119"/>
      <c r="H146" s="119" t="e">
        <f t="shared" si="10"/>
        <v>#REF!</v>
      </c>
    </row>
    <row r="147" spans="3:8" ht="13.5" thickBot="1">
      <c r="C147" s="120" t="e">
        <f>+SUM(C143:C146)</f>
        <v>#REF!</v>
      </c>
      <c r="D147" s="120" t="e">
        <f>+SUM(D143:D146)</f>
        <v>#REF!</v>
      </c>
      <c r="E147" s="120" t="e">
        <f>+SUM(E143:E146)</f>
        <v>#REF!</v>
      </c>
      <c r="F147" s="120" t="e">
        <f>+SUM(F143:F146)</f>
        <v>#REF!</v>
      </c>
      <c r="G147" s="120"/>
      <c r="H147" s="120" t="e">
        <f>+SUM(H143:H146)</f>
        <v>#REF!</v>
      </c>
    </row>
    <row r="148" spans="3:8" ht="12.75">
      <c r="C148" s="119"/>
      <c r="D148" s="119"/>
      <c r="E148" s="119"/>
      <c r="F148" s="119"/>
      <c r="G148" s="119"/>
      <c r="H148" s="119"/>
    </row>
    <row r="149" spans="2:8" ht="12.75">
      <c r="B149" s="121" t="s">
        <v>274</v>
      </c>
      <c r="C149" s="119" t="e">
        <f aca="true" t="shared" si="11" ref="C149:H151">+C22+C64+C106</f>
        <v>#REF!</v>
      </c>
      <c r="D149" s="119" t="e">
        <f t="shared" si="11"/>
        <v>#REF!</v>
      </c>
      <c r="E149" s="119" t="e">
        <f t="shared" si="11"/>
        <v>#REF!</v>
      </c>
      <c r="F149" s="119" t="e">
        <f t="shared" si="11"/>
        <v>#REF!</v>
      </c>
      <c r="G149" s="119"/>
      <c r="H149" s="119" t="e">
        <f t="shared" si="11"/>
        <v>#REF!</v>
      </c>
    </row>
    <row r="150" spans="2:8" ht="12.75">
      <c r="B150" s="121" t="s">
        <v>18</v>
      </c>
      <c r="C150" s="119">
        <f t="shared" si="11"/>
        <v>-14</v>
      </c>
      <c r="D150" s="119">
        <f t="shared" si="11"/>
        <v>-78</v>
      </c>
      <c r="E150" s="119">
        <f t="shared" si="11"/>
        <v>-71</v>
      </c>
      <c r="F150" s="119">
        <f t="shared" si="11"/>
        <v>-53</v>
      </c>
      <c r="G150" s="119"/>
      <c r="H150" s="119">
        <f t="shared" si="11"/>
        <v>-216</v>
      </c>
    </row>
    <row r="151" spans="2:8" ht="12.75">
      <c r="B151" s="121" t="s">
        <v>275</v>
      </c>
      <c r="C151" s="119">
        <f t="shared" si="11"/>
        <v>-50</v>
      </c>
      <c r="D151" s="119">
        <f t="shared" si="11"/>
        <v>-8</v>
      </c>
      <c r="E151" s="119">
        <f t="shared" si="11"/>
        <v>-37</v>
      </c>
      <c r="F151" s="119">
        <f t="shared" si="11"/>
        <v>0</v>
      </c>
      <c r="G151" s="119"/>
      <c r="H151" s="119">
        <f t="shared" si="11"/>
        <v>-95</v>
      </c>
    </row>
    <row r="152" spans="3:8" ht="13.5" thickBot="1">
      <c r="C152" s="120" t="e">
        <f>+SUM(C149:C151)</f>
        <v>#REF!</v>
      </c>
      <c r="D152" s="120" t="e">
        <f>+SUM(D149:D151)</f>
        <v>#REF!</v>
      </c>
      <c r="E152" s="120" t="e">
        <f>+SUM(E149:E151)</f>
        <v>#REF!</v>
      </c>
      <c r="F152" s="120" t="e">
        <f>+SUM(F149:F151)</f>
        <v>#REF!</v>
      </c>
      <c r="G152" s="120"/>
      <c r="H152" s="120" t="e">
        <f>+SUM(H149:H151)</f>
        <v>#REF!</v>
      </c>
    </row>
    <row r="153" spans="3:8" ht="12.75">
      <c r="C153" s="119"/>
      <c r="D153" s="119"/>
      <c r="E153" s="119"/>
      <c r="F153" s="119"/>
      <c r="G153" s="119"/>
      <c r="H153" s="119"/>
    </row>
    <row r="154" spans="2:8" ht="18.75" thickBot="1">
      <c r="B154" s="192" t="s">
        <v>43</v>
      </c>
      <c r="C154" s="193" t="e">
        <f>+C152+C147+C141+C136</f>
        <v>#REF!</v>
      </c>
      <c r="D154" s="193" t="e">
        <f>+D152+D147+D141+D136</f>
        <v>#REF!</v>
      </c>
      <c r="E154" s="193" t="e">
        <f>+E152+E147+E141+E136</f>
        <v>#REF!</v>
      </c>
      <c r="F154" s="193" t="e">
        <f>+F152+F147+F141+F136</f>
        <v>#REF!</v>
      </c>
      <c r="G154" s="193"/>
      <c r="H154" s="193" t="e">
        <f>+H152+H147+H141+H136</f>
        <v>#REF!</v>
      </c>
    </row>
    <row r="155" spans="3:8" ht="12.75">
      <c r="C155" s="119"/>
      <c r="D155" s="119"/>
      <c r="E155" s="119"/>
      <c r="F155" s="119"/>
      <c r="G155" s="119"/>
      <c r="H155" s="119"/>
    </row>
    <row r="156" spans="2:8" ht="18.75" thickBot="1">
      <c r="B156" s="192" t="s">
        <v>277</v>
      </c>
      <c r="C156" s="193" t="e">
        <f>+C154</f>
        <v>#REF!</v>
      </c>
      <c r="D156" s="193" t="e">
        <f>+D154+C156</f>
        <v>#REF!</v>
      </c>
      <c r="E156" s="193" t="e">
        <f>+E154+D156</f>
        <v>#REF!</v>
      </c>
      <c r="F156" s="193" t="e">
        <f>+F154+E156</f>
        <v>#REF!</v>
      </c>
      <c r="G156" s="193"/>
      <c r="H156" s="193"/>
    </row>
    <row r="157" ht="12.75">
      <c r="H157" s="121"/>
    </row>
    <row r="158" spans="3:8" ht="12.75">
      <c r="C158" s="123" t="s">
        <v>71</v>
      </c>
      <c r="D158" s="123" t="s">
        <v>72</v>
      </c>
      <c r="E158" s="123" t="s">
        <v>76</v>
      </c>
      <c r="F158" s="123" t="s">
        <v>73</v>
      </c>
      <c r="G158" s="123"/>
      <c r="H158" s="123" t="s">
        <v>43</v>
      </c>
    </row>
    <row r="159" spans="2:8" ht="12.75">
      <c r="B159" s="121" t="s">
        <v>282</v>
      </c>
      <c r="C159" s="119" t="e">
        <f aca="true" t="shared" si="12" ref="C159:H161">+C34+C76+C119</f>
        <v>#REF!</v>
      </c>
      <c r="D159" s="119" t="e">
        <f t="shared" si="12"/>
        <v>#REF!</v>
      </c>
      <c r="E159" s="119" t="e">
        <f t="shared" si="12"/>
        <v>#REF!</v>
      </c>
      <c r="F159" s="119" t="e">
        <f t="shared" si="12"/>
        <v>#REF!</v>
      </c>
      <c r="G159" s="119"/>
      <c r="H159" s="119" t="e">
        <f t="shared" si="12"/>
        <v>#REF!</v>
      </c>
    </row>
    <row r="160" spans="2:8" ht="12.75">
      <c r="B160" s="121" t="s">
        <v>283</v>
      </c>
      <c r="C160" s="119" t="e">
        <f t="shared" si="12"/>
        <v>#REF!</v>
      </c>
      <c r="D160" s="119" t="e">
        <f t="shared" si="12"/>
        <v>#REF!</v>
      </c>
      <c r="E160" s="119" t="e">
        <f t="shared" si="12"/>
        <v>#REF!</v>
      </c>
      <c r="F160" s="119" t="e">
        <f t="shared" si="12"/>
        <v>#REF!</v>
      </c>
      <c r="G160" s="119"/>
      <c r="H160" s="119" t="e">
        <f t="shared" si="12"/>
        <v>#REF!</v>
      </c>
    </row>
    <row r="161" spans="2:8" ht="12.75">
      <c r="B161" s="121" t="s">
        <v>284</v>
      </c>
      <c r="C161" s="119" t="e">
        <f t="shared" si="12"/>
        <v>#REF!</v>
      </c>
      <c r="D161" s="119" t="e">
        <f t="shared" si="12"/>
        <v>#REF!</v>
      </c>
      <c r="E161" s="119" t="e">
        <f t="shared" si="12"/>
        <v>#REF!</v>
      </c>
      <c r="F161" s="119" t="e">
        <f t="shared" si="12"/>
        <v>#REF!</v>
      </c>
      <c r="G161" s="119"/>
      <c r="H161" s="119" t="e">
        <f t="shared" si="12"/>
        <v>#REF!</v>
      </c>
    </row>
    <row r="162" spans="2:8" ht="13.5" thickBot="1">
      <c r="B162" s="155" t="s">
        <v>43</v>
      </c>
      <c r="C162" s="120" t="e">
        <f>+SUM(C159:C161)</f>
        <v>#REF!</v>
      </c>
      <c r="D162" s="120" t="e">
        <f>+SUM(D159:D161)</f>
        <v>#REF!</v>
      </c>
      <c r="E162" s="120" t="e">
        <f>+SUM(E159:E161)</f>
        <v>#REF!</v>
      </c>
      <c r="F162" s="120" t="e">
        <f>+SUM(F159:F161)</f>
        <v>#REF!</v>
      </c>
      <c r="G162" s="120"/>
      <c r="H162" s="120" t="e">
        <f>+SUM(H159:H161)</f>
        <v>#REF!</v>
      </c>
    </row>
    <row r="163" ht="12.75">
      <c r="H163" s="121"/>
    </row>
    <row r="164" spans="2:8" ht="12.75">
      <c r="B164" s="121" t="s">
        <v>285</v>
      </c>
      <c r="C164" s="119" t="e">
        <f>+C159*-0.8</f>
        <v>#REF!</v>
      </c>
      <c r="D164" s="119" t="e">
        <f>+D159*-0.8</f>
        <v>#REF!</v>
      </c>
      <c r="E164" s="119" t="e">
        <f>+E159*-0.8</f>
        <v>#REF!</v>
      </c>
      <c r="F164" s="119" t="e">
        <f>+F159*-0.8</f>
        <v>#REF!</v>
      </c>
      <c r="G164" s="119"/>
      <c r="H164" s="154" t="e">
        <f>+SUM(C164:F164)</f>
        <v>#REF!</v>
      </c>
    </row>
    <row r="165" spans="2:8" ht="12.75">
      <c r="B165" s="121" t="s">
        <v>286</v>
      </c>
      <c r="C165" s="119" t="e">
        <f>+C160*-0.4</f>
        <v>#REF!</v>
      </c>
      <c r="D165" s="119" t="e">
        <f>+D160*-0.4</f>
        <v>#REF!</v>
      </c>
      <c r="E165" s="119" t="e">
        <f>+E160*-0.4</f>
        <v>#REF!</v>
      </c>
      <c r="F165" s="119" t="e">
        <f>+F160*-0.4</f>
        <v>#REF!</v>
      </c>
      <c r="G165" s="119"/>
      <c r="H165" s="154" t="e">
        <f>+SUM(C165:F165)</f>
        <v>#REF!</v>
      </c>
    </row>
    <row r="166" spans="2:8" ht="12.75">
      <c r="B166" s="121" t="s">
        <v>287</v>
      </c>
      <c r="C166" s="119" t="e">
        <f>+C161*0</f>
        <v>#REF!</v>
      </c>
      <c r="D166" s="119" t="e">
        <f>+D161*0</f>
        <v>#REF!</v>
      </c>
      <c r="E166" s="119" t="e">
        <f>+E161*0</f>
        <v>#REF!</v>
      </c>
      <c r="F166" s="119" t="e">
        <f>+F161*0</f>
        <v>#REF!</v>
      </c>
      <c r="G166" s="119"/>
      <c r="H166" s="154" t="e">
        <f>+SUM(C166:F166)</f>
        <v>#REF!</v>
      </c>
    </row>
    <row r="167" spans="2:8" ht="13.5" thickBot="1">
      <c r="B167" s="155" t="s">
        <v>43</v>
      </c>
      <c r="C167" s="120" t="e">
        <f>+SUM(C164:C166)</f>
        <v>#REF!</v>
      </c>
      <c r="D167" s="120" t="e">
        <f>+SUM(D164:D166)</f>
        <v>#REF!</v>
      </c>
      <c r="E167" s="120" t="e">
        <f>+SUM(E164:E166)</f>
        <v>#REF!</v>
      </c>
      <c r="F167" s="120" t="e">
        <f>+SUM(F164:F166)</f>
        <v>#REF!</v>
      </c>
      <c r="G167" s="120"/>
      <c r="H167" s="120" t="e">
        <f>+SUM(H164:H166)</f>
        <v>#REF!</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pageSetUpPr fitToPage="1"/>
  </sheetPr>
  <dimension ref="A1:Q62"/>
  <sheetViews>
    <sheetView workbookViewId="0" topLeftCell="A1">
      <selection activeCell="J19" sqref="J1:J16384"/>
    </sheetView>
  </sheetViews>
  <sheetFormatPr defaultColWidth="9.140625" defaultRowHeight="12.75"/>
  <cols>
    <col min="1" max="1" width="5.140625" style="27" bestFit="1" customWidth="1"/>
    <col min="2" max="2" width="25.28125" style="1" customWidth="1"/>
    <col min="3" max="3" width="62.57421875" style="1" customWidth="1"/>
    <col min="4" max="4" width="2.00390625" style="21" customWidth="1"/>
    <col min="5" max="5" width="8.8515625" style="48" customWidth="1"/>
    <col min="6" max="9" width="8.8515625" style="1" customWidth="1"/>
    <col min="10" max="10" width="8.8515625" style="1" hidden="1" customWidth="1"/>
    <col min="11" max="11" width="2.28125" style="1" customWidth="1"/>
    <col min="12" max="12" width="9.421875" style="1" customWidth="1"/>
    <col min="13" max="15" width="5.7109375" style="1" bestFit="1" customWidth="1"/>
    <col min="16" max="16" width="5.7109375" style="1" hidden="1" customWidth="1"/>
    <col min="17" max="17" width="5.57421875" style="1" customWidth="1"/>
    <col min="18" max="18" width="2.140625" style="1" customWidth="1"/>
    <col min="19" max="19" width="15.8515625" style="1" customWidth="1"/>
    <col min="20" max="16384" width="9.140625" style="1" customWidth="1"/>
  </cols>
  <sheetData>
    <row r="1" spans="2:10" ht="20.25">
      <c r="B1" s="407" t="s">
        <v>405</v>
      </c>
      <c r="C1" s="407"/>
      <c r="D1" s="407"/>
      <c r="E1" s="407"/>
      <c r="F1" s="407"/>
      <c r="G1" s="407"/>
      <c r="H1" s="407"/>
      <c r="I1" s="407"/>
      <c r="J1" s="149"/>
    </row>
    <row r="2" spans="1:17" ht="18.75" customHeight="1">
      <c r="A2" s="244"/>
      <c r="C2" s="2" t="s">
        <v>41</v>
      </c>
      <c r="D2" s="19"/>
      <c r="E2" s="24"/>
      <c r="F2" s="33" t="s">
        <v>72</v>
      </c>
      <c r="G2" s="33" t="s">
        <v>76</v>
      </c>
      <c r="H2" s="33" t="s">
        <v>73</v>
      </c>
      <c r="I2" s="33" t="s">
        <v>74</v>
      </c>
      <c r="J2" s="33" t="s">
        <v>407</v>
      </c>
      <c r="L2" s="391" t="s">
        <v>278</v>
      </c>
      <c r="M2" s="391"/>
      <c r="N2" s="391"/>
      <c r="O2" s="391"/>
      <c r="P2" s="391"/>
      <c r="Q2" s="391"/>
    </row>
    <row r="3" spans="3:17" ht="42.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397"/>
      <c r="C4" s="397"/>
      <c r="D4" s="46"/>
      <c r="E4" s="25"/>
      <c r="F4" s="35"/>
      <c r="G4" s="35"/>
      <c r="H4" s="35"/>
      <c r="I4" s="35"/>
      <c r="J4" s="35"/>
    </row>
    <row r="5" spans="2:10" ht="12.75">
      <c r="B5" s="3"/>
      <c r="C5" s="33" t="s">
        <v>5</v>
      </c>
      <c r="D5" s="46"/>
      <c r="E5" s="25"/>
      <c r="F5" s="387">
        <v>-4233</v>
      </c>
      <c r="G5" s="387">
        <f>F37</f>
        <v>-4814</v>
      </c>
      <c r="H5" s="387">
        <f>G37</f>
        <v>-5219</v>
      </c>
      <c r="I5" s="387">
        <f>H37</f>
        <v>-5278</v>
      </c>
      <c r="J5" s="35"/>
    </row>
    <row r="6" spans="5:10" ht="12.75">
      <c r="E6" s="26"/>
      <c r="F6" s="29"/>
      <c r="G6" s="29"/>
      <c r="H6" s="29"/>
      <c r="I6" s="29"/>
      <c r="J6" s="29"/>
    </row>
    <row r="7" spans="2:10" ht="12.75">
      <c r="B7" s="2" t="s">
        <v>44</v>
      </c>
      <c r="E7" s="26"/>
      <c r="F7" s="29"/>
      <c r="G7" s="29"/>
      <c r="H7" s="29"/>
      <c r="I7" s="29"/>
      <c r="J7" s="29"/>
    </row>
    <row r="8" spans="1:17" ht="38.25">
      <c r="A8" s="27">
        <v>1</v>
      </c>
      <c r="B8" s="261" t="s">
        <v>180</v>
      </c>
      <c r="C8" s="270" t="s">
        <v>498</v>
      </c>
      <c r="D8" s="20"/>
      <c r="E8" s="56" t="s">
        <v>83</v>
      </c>
      <c r="F8" s="23"/>
      <c r="G8" s="23">
        <v>-17</v>
      </c>
      <c r="H8" s="23">
        <v>-12</v>
      </c>
      <c r="I8" s="23"/>
      <c r="J8" s="23"/>
      <c r="L8" s="344"/>
      <c r="M8" s="344"/>
      <c r="N8" s="344"/>
      <c r="O8" s="344"/>
      <c r="P8" s="344"/>
      <c r="Q8" s="344">
        <f>+SUM(L8:O8)</f>
        <v>0</v>
      </c>
    </row>
    <row r="9" spans="1:17" ht="12.75">
      <c r="A9" s="27">
        <f>A8+1</f>
        <v>2</v>
      </c>
      <c r="B9" s="261" t="s">
        <v>180</v>
      </c>
      <c r="C9" s="270" t="s">
        <v>307</v>
      </c>
      <c r="D9" s="20"/>
      <c r="E9" s="56" t="s">
        <v>84</v>
      </c>
      <c r="F9" s="23">
        <v>-636</v>
      </c>
      <c r="G9" s="23">
        <v>-365</v>
      </c>
      <c r="H9" s="23">
        <v>-22</v>
      </c>
      <c r="I9" s="23">
        <v>-74</v>
      </c>
      <c r="J9" s="23">
        <v>29</v>
      </c>
      <c r="L9" s="344"/>
      <c r="M9" s="344"/>
      <c r="N9" s="344"/>
      <c r="O9" s="344"/>
      <c r="P9" s="344"/>
      <c r="Q9" s="344">
        <f>+SUM(L9:O9)</f>
        <v>0</v>
      </c>
    </row>
    <row r="10" spans="1:17" s="21" customFormat="1" ht="12.75">
      <c r="A10" s="28"/>
      <c r="B10" s="7"/>
      <c r="C10" s="8"/>
      <c r="D10" s="14"/>
      <c r="E10" s="26"/>
      <c r="F10" s="9"/>
      <c r="G10" s="9"/>
      <c r="H10" s="9"/>
      <c r="I10" s="9"/>
      <c r="J10" s="9"/>
      <c r="L10" s="347"/>
      <c r="M10" s="347"/>
      <c r="N10" s="347"/>
      <c r="O10" s="347"/>
      <c r="P10" s="347"/>
      <c r="Q10" s="347"/>
    </row>
    <row r="11" spans="1:17" s="21" customFormat="1" ht="13.5" thickBot="1">
      <c r="A11" s="28"/>
      <c r="B11" s="394" t="s">
        <v>53</v>
      </c>
      <c r="C11" s="394"/>
      <c r="D11" s="54"/>
      <c r="E11" s="26"/>
      <c r="F11" s="12">
        <f>+SUM(F8:F9)</f>
        <v>-636</v>
      </c>
      <c r="G11" s="12">
        <f>+SUM(G8:G9)</f>
        <v>-382</v>
      </c>
      <c r="H11" s="12">
        <f>+SUM(H8:H9)</f>
        <v>-34</v>
      </c>
      <c r="I11" s="12">
        <f>+SUM(I8:I9)</f>
        <v>-74</v>
      </c>
      <c r="J11" s="12">
        <f>+SUM(J8:J9)</f>
        <v>29</v>
      </c>
      <c r="L11" s="345">
        <f aca="true" t="shared" si="0" ref="L11:Q11">+SUM(L8:L9)</f>
        <v>0</v>
      </c>
      <c r="M11" s="345">
        <f t="shared" si="0"/>
        <v>0</v>
      </c>
      <c r="N11" s="345">
        <f t="shared" si="0"/>
        <v>0</v>
      </c>
      <c r="O11" s="345">
        <f t="shared" si="0"/>
        <v>0</v>
      </c>
      <c r="P11" s="345">
        <f t="shared" si="0"/>
        <v>0</v>
      </c>
      <c r="Q11" s="345">
        <f t="shared" si="0"/>
        <v>0</v>
      </c>
    </row>
    <row r="12" spans="1:17" s="21" customFormat="1" ht="12.75">
      <c r="A12" s="28"/>
      <c r="B12" s="17" t="s">
        <v>56</v>
      </c>
      <c r="C12" s="18"/>
      <c r="D12" s="14"/>
      <c r="E12" s="26"/>
      <c r="F12" s="15"/>
      <c r="G12" s="15"/>
      <c r="H12" s="15"/>
      <c r="I12" s="15"/>
      <c r="J12" s="15"/>
      <c r="L12" s="351"/>
      <c r="M12" s="351"/>
      <c r="N12" s="351"/>
      <c r="O12" s="351"/>
      <c r="P12" s="351"/>
      <c r="Q12" s="351"/>
    </row>
    <row r="13" spans="1:17" ht="12.75">
      <c r="A13" s="27">
        <f>A9+1</f>
        <v>3</v>
      </c>
      <c r="B13" s="4" t="s">
        <v>197</v>
      </c>
      <c r="C13" s="5" t="s">
        <v>201</v>
      </c>
      <c r="D13" s="20"/>
      <c r="E13" s="56" t="s">
        <v>80</v>
      </c>
      <c r="F13" s="30">
        <v>-3</v>
      </c>
      <c r="G13" s="30">
        <v>-2</v>
      </c>
      <c r="H13" s="30"/>
      <c r="I13" s="30"/>
      <c r="J13" s="30"/>
      <c r="L13" s="346"/>
      <c r="M13" s="346"/>
      <c r="N13" s="346"/>
      <c r="O13" s="346"/>
      <c r="P13" s="346"/>
      <c r="Q13" s="346">
        <f>+SUM(L13:O13)</f>
        <v>0</v>
      </c>
    </row>
    <row r="14" spans="1:17" ht="25.5">
      <c r="A14" s="27">
        <f>+A13+1</f>
        <v>4</v>
      </c>
      <c r="B14" s="261" t="s">
        <v>197</v>
      </c>
      <c r="C14" s="270" t="s">
        <v>202</v>
      </c>
      <c r="D14" s="20"/>
      <c r="E14" s="376" t="s">
        <v>80</v>
      </c>
      <c r="F14" s="23"/>
      <c r="G14" s="23"/>
      <c r="H14" s="23">
        <v>-30</v>
      </c>
      <c r="I14" s="23">
        <v>-10</v>
      </c>
      <c r="J14" s="23">
        <v>-10</v>
      </c>
      <c r="L14" s="344"/>
      <c r="M14" s="344"/>
      <c r="N14" s="344"/>
      <c r="O14" s="344"/>
      <c r="P14" s="344"/>
      <c r="Q14" s="344">
        <f>+SUM(L14:O14)</f>
        <v>0</v>
      </c>
    </row>
    <row r="15" spans="1:17" ht="12.75">
      <c r="A15" s="27">
        <f>+A14+1</f>
        <v>5</v>
      </c>
      <c r="B15" s="261" t="s">
        <v>197</v>
      </c>
      <c r="C15" s="270" t="s">
        <v>111</v>
      </c>
      <c r="D15" s="20"/>
      <c r="E15" s="56" t="s">
        <v>83</v>
      </c>
      <c r="F15" s="23">
        <v>-30</v>
      </c>
      <c r="G15" s="23">
        <v>-30</v>
      </c>
      <c r="H15" s="23"/>
      <c r="I15" s="23"/>
      <c r="J15" s="23"/>
      <c r="L15" s="344"/>
      <c r="M15" s="344"/>
      <c r="N15" s="344"/>
      <c r="O15" s="344"/>
      <c r="P15" s="344"/>
      <c r="Q15" s="344">
        <f>+SUM(L15:O15)</f>
        <v>0</v>
      </c>
    </row>
    <row r="16" spans="1:17" ht="12.75">
      <c r="A16" s="27">
        <f>+A15+1</f>
        <v>6</v>
      </c>
      <c r="B16" s="261" t="s">
        <v>197</v>
      </c>
      <c r="C16" s="270" t="s">
        <v>308</v>
      </c>
      <c r="D16" s="20"/>
      <c r="E16" s="56" t="s">
        <v>84</v>
      </c>
      <c r="F16" s="23">
        <v>-100</v>
      </c>
      <c r="G16" s="23">
        <v>-50</v>
      </c>
      <c r="H16" s="23"/>
      <c r="I16" s="23"/>
      <c r="J16" s="23"/>
      <c r="L16" s="344">
        <v>2</v>
      </c>
      <c r="M16" s="344">
        <v>1</v>
      </c>
      <c r="N16" s="344"/>
      <c r="O16" s="344"/>
      <c r="P16" s="344"/>
      <c r="Q16" s="344">
        <f>+SUM(L16:O16)</f>
        <v>3</v>
      </c>
    </row>
    <row r="17" spans="1:17" s="21" customFormat="1" ht="12.75">
      <c r="A17" s="28"/>
      <c r="B17" s="7"/>
      <c r="C17" s="8"/>
      <c r="D17" s="14"/>
      <c r="E17" s="26"/>
      <c r="F17" s="9"/>
      <c r="G17" s="9"/>
      <c r="H17" s="9"/>
      <c r="I17" s="9"/>
      <c r="J17" s="9"/>
      <c r="L17" s="347"/>
      <c r="M17" s="347"/>
      <c r="N17" s="347"/>
      <c r="O17" s="347"/>
      <c r="P17" s="347"/>
      <c r="Q17" s="347"/>
    </row>
    <row r="18" spans="1:17" s="21" customFormat="1" ht="13.5" thickBot="1">
      <c r="A18" s="28"/>
      <c r="B18" s="394" t="s">
        <v>58</v>
      </c>
      <c r="C18" s="394"/>
      <c r="D18" s="54"/>
      <c r="E18" s="26"/>
      <c r="F18" s="12">
        <f>+SUM(F13:F16)</f>
        <v>-133</v>
      </c>
      <c r="G18" s="12">
        <f>+SUM(G13:G16)</f>
        <v>-82</v>
      </c>
      <c r="H18" s="12">
        <f>+SUM(H13:H16)</f>
        <v>-30</v>
      </c>
      <c r="I18" s="12">
        <f>+SUM(I13:I16)</f>
        <v>-10</v>
      </c>
      <c r="J18" s="12">
        <f>+SUM(J13:J16)</f>
        <v>-10</v>
      </c>
      <c r="L18" s="345">
        <f aca="true" t="shared" si="1" ref="L18:Q18">+SUM(L13:L16)</f>
        <v>2</v>
      </c>
      <c r="M18" s="345">
        <f t="shared" si="1"/>
        <v>1</v>
      </c>
      <c r="N18" s="345">
        <f t="shared" si="1"/>
        <v>0</v>
      </c>
      <c r="O18" s="345">
        <f t="shared" si="1"/>
        <v>0</v>
      </c>
      <c r="P18" s="345">
        <f t="shared" si="1"/>
        <v>0</v>
      </c>
      <c r="Q18" s="345">
        <f t="shared" si="1"/>
        <v>3</v>
      </c>
    </row>
    <row r="19" spans="1:17" s="21" customFormat="1" ht="12.75">
      <c r="A19" s="28"/>
      <c r="B19" s="54"/>
      <c r="C19" s="54"/>
      <c r="D19" s="54"/>
      <c r="E19" s="26"/>
      <c r="F19" s="35"/>
      <c r="G19" s="35"/>
      <c r="H19" s="35"/>
      <c r="I19" s="35"/>
      <c r="J19" s="35"/>
      <c r="L19" s="348"/>
      <c r="M19" s="348"/>
      <c r="N19" s="348"/>
      <c r="O19" s="348"/>
      <c r="P19" s="348"/>
      <c r="Q19" s="348"/>
    </row>
    <row r="20" spans="1:17" s="21" customFormat="1" ht="12.75">
      <c r="A20" s="28"/>
      <c r="B20" s="17" t="s">
        <v>61</v>
      </c>
      <c r="C20" s="18"/>
      <c r="D20" s="14"/>
      <c r="E20" s="26"/>
      <c r="F20" s="15"/>
      <c r="G20" s="15"/>
      <c r="H20" s="15"/>
      <c r="I20" s="15"/>
      <c r="J20" s="15"/>
      <c r="L20" s="351"/>
      <c r="M20" s="351"/>
      <c r="N20" s="351"/>
      <c r="O20" s="351"/>
      <c r="P20" s="351"/>
      <c r="Q20" s="351"/>
    </row>
    <row r="21" spans="1:17" ht="12.75">
      <c r="A21" s="27">
        <f>A16+1</f>
        <v>7</v>
      </c>
      <c r="B21" s="261" t="s">
        <v>180</v>
      </c>
      <c r="C21" s="270" t="s">
        <v>309</v>
      </c>
      <c r="D21" s="20"/>
      <c r="E21" s="56"/>
      <c r="F21" s="23">
        <v>6</v>
      </c>
      <c r="G21" s="23"/>
      <c r="H21" s="23"/>
      <c r="I21" s="23"/>
      <c r="J21" s="23"/>
      <c r="L21" s="344"/>
      <c r="M21" s="344"/>
      <c r="N21" s="344"/>
      <c r="O21" s="344"/>
      <c r="P21" s="344"/>
      <c r="Q21" s="344">
        <f aca="true" t="shared" si="2" ref="Q21:Q26">+SUM(L21:O21)</f>
        <v>0</v>
      </c>
    </row>
    <row r="22" spans="1:17" ht="12.75">
      <c r="A22" s="27">
        <f>A21+1</f>
        <v>8</v>
      </c>
      <c r="B22" s="261" t="s">
        <v>180</v>
      </c>
      <c r="C22" s="270" t="s">
        <v>310</v>
      </c>
      <c r="D22" s="20"/>
      <c r="E22" s="56"/>
      <c r="F22" s="23"/>
      <c r="G22" s="23">
        <v>3</v>
      </c>
      <c r="H22" s="23"/>
      <c r="I22" s="23"/>
      <c r="J22" s="23"/>
      <c r="L22" s="344"/>
      <c r="M22" s="344"/>
      <c r="N22" s="344"/>
      <c r="O22" s="344"/>
      <c r="P22" s="344"/>
      <c r="Q22" s="344">
        <f t="shared" si="2"/>
        <v>0</v>
      </c>
    </row>
    <row r="23" spans="1:17" ht="12.75">
      <c r="A23" s="27">
        <f>A22+1</f>
        <v>9</v>
      </c>
      <c r="B23" s="261" t="s">
        <v>180</v>
      </c>
      <c r="C23" s="270" t="s">
        <v>112</v>
      </c>
      <c r="D23" s="20"/>
      <c r="E23" s="56"/>
      <c r="F23" s="23">
        <v>5</v>
      </c>
      <c r="G23" s="23"/>
      <c r="H23" s="23"/>
      <c r="I23" s="23"/>
      <c r="J23" s="23"/>
      <c r="L23" s="344"/>
      <c r="M23" s="344"/>
      <c r="N23" s="344"/>
      <c r="O23" s="344"/>
      <c r="P23" s="344"/>
      <c r="Q23" s="344">
        <f t="shared" si="2"/>
        <v>0</v>
      </c>
    </row>
    <row r="24" spans="1:17" ht="12.75">
      <c r="A24" s="27">
        <f>A23+1</f>
        <v>10</v>
      </c>
      <c r="B24" s="261" t="s">
        <v>180</v>
      </c>
      <c r="C24" s="270" t="s">
        <v>462</v>
      </c>
      <c r="D24" s="20"/>
      <c r="E24" s="56"/>
      <c r="F24" s="23">
        <v>60</v>
      </c>
      <c r="G24" s="23"/>
      <c r="H24" s="23"/>
      <c r="I24" s="23"/>
      <c r="J24" s="23"/>
      <c r="L24" s="344"/>
      <c r="M24" s="344"/>
      <c r="N24" s="344"/>
      <c r="O24" s="344"/>
      <c r="P24" s="344"/>
      <c r="Q24" s="344">
        <f t="shared" si="2"/>
        <v>0</v>
      </c>
    </row>
    <row r="25" spans="1:17" ht="25.5">
      <c r="A25" s="27">
        <f>A24+1</f>
        <v>11</v>
      </c>
      <c r="B25" s="261" t="s">
        <v>418</v>
      </c>
      <c r="C25" s="270" t="s">
        <v>463</v>
      </c>
      <c r="D25" s="20"/>
      <c r="E25" s="56"/>
      <c r="F25" s="23">
        <v>15</v>
      </c>
      <c r="G25" s="23">
        <v>4</v>
      </c>
      <c r="H25" s="23">
        <v>3</v>
      </c>
      <c r="I25" s="23">
        <v>10</v>
      </c>
      <c r="J25" s="23">
        <v>8</v>
      </c>
      <c r="L25" s="344"/>
      <c r="M25" s="344"/>
      <c r="N25" s="344"/>
      <c r="O25" s="344"/>
      <c r="P25" s="344"/>
      <c r="Q25" s="344">
        <f t="shared" si="2"/>
        <v>0</v>
      </c>
    </row>
    <row r="26" spans="1:17" ht="12.75">
      <c r="A26" s="27">
        <f>+A25+1</f>
        <v>12</v>
      </c>
      <c r="B26" s="261" t="s">
        <v>197</v>
      </c>
      <c r="C26" s="270" t="s">
        <v>311</v>
      </c>
      <c r="D26" s="20"/>
      <c r="E26" s="56"/>
      <c r="F26" s="23">
        <v>100</v>
      </c>
      <c r="G26" s="23">
        <v>50</v>
      </c>
      <c r="H26" s="23"/>
      <c r="I26" s="23"/>
      <c r="J26" s="23"/>
      <c r="L26" s="344"/>
      <c r="M26" s="344"/>
      <c r="N26" s="344"/>
      <c r="O26" s="344"/>
      <c r="P26" s="344"/>
      <c r="Q26" s="344">
        <f t="shared" si="2"/>
        <v>0</v>
      </c>
    </row>
    <row r="27" spans="1:17" s="21" customFormat="1" ht="12.75">
      <c r="A27" s="28"/>
      <c r="B27" s="7"/>
      <c r="C27" s="8"/>
      <c r="D27" s="14"/>
      <c r="E27" s="26"/>
      <c r="F27" s="9"/>
      <c r="G27" s="9"/>
      <c r="H27" s="9"/>
      <c r="I27" s="9"/>
      <c r="J27" s="9"/>
      <c r="L27" s="347"/>
      <c r="M27" s="347"/>
      <c r="N27" s="347"/>
      <c r="O27" s="347"/>
      <c r="P27" s="347"/>
      <c r="Q27" s="347"/>
    </row>
    <row r="28" spans="1:17" s="21" customFormat="1" ht="13.5" thickBot="1">
      <c r="A28" s="28"/>
      <c r="B28" s="394" t="s">
        <v>63</v>
      </c>
      <c r="C28" s="394"/>
      <c r="D28" s="54"/>
      <c r="E28" s="26"/>
      <c r="F28" s="12">
        <f>+SUM(F21:F26)</f>
        <v>186</v>
      </c>
      <c r="G28" s="12">
        <f>+SUM(G21:G26)</f>
        <v>57</v>
      </c>
      <c r="H28" s="12">
        <f>+SUM(H21:H26)</f>
        <v>3</v>
      </c>
      <c r="I28" s="12">
        <f>+SUM(I21:I26)</f>
        <v>10</v>
      </c>
      <c r="J28" s="12">
        <f>+SUM(J21:J26)</f>
        <v>8</v>
      </c>
      <c r="L28" s="345">
        <f aca="true" t="shared" si="3" ref="L28:Q28">+SUM(L21:L26)</f>
        <v>0</v>
      </c>
      <c r="M28" s="345">
        <f t="shared" si="3"/>
        <v>0</v>
      </c>
      <c r="N28" s="345">
        <f t="shared" si="3"/>
        <v>0</v>
      </c>
      <c r="O28" s="345">
        <f t="shared" si="3"/>
        <v>0</v>
      </c>
      <c r="P28" s="345">
        <f t="shared" si="3"/>
        <v>0</v>
      </c>
      <c r="Q28" s="345">
        <f t="shared" si="3"/>
        <v>0</v>
      </c>
    </row>
    <row r="29" spans="1:17" s="21" customFormat="1" ht="12.75">
      <c r="A29" s="28"/>
      <c r="B29" s="54"/>
      <c r="C29" s="54"/>
      <c r="D29" s="54"/>
      <c r="E29" s="26"/>
      <c r="F29" s="35"/>
      <c r="G29" s="35"/>
      <c r="H29" s="35"/>
      <c r="I29" s="35"/>
      <c r="J29" s="35"/>
      <c r="L29" s="348"/>
      <c r="M29" s="348"/>
      <c r="N29" s="348"/>
      <c r="O29" s="348"/>
      <c r="P29" s="348"/>
      <c r="Q29" s="348"/>
    </row>
    <row r="30" spans="1:17" s="21" customFormat="1" ht="12.75">
      <c r="A30" s="28"/>
      <c r="B30" s="17" t="s">
        <v>59</v>
      </c>
      <c r="C30" s="18"/>
      <c r="D30" s="14"/>
      <c r="E30" s="26"/>
      <c r="F30" s="15"/>
      <c r="G30" s="15"/>
      <c r="H30" s="15"/>
      <c r="I30" s="15"/>
      <c r="J30" s="15"/>
      <c r="L30" s="351"/>
      <c r="M30" s="351"/>
      <c r="N30" s="351"/>
      <c r="O30" s="351"/>
      <c r="P30" s="351"/>
      <c r="Q30" s="351"/>
    </row>
    <row r="31" spans="1:17" ht="12.75">
      <c r="A31" s="27">
        <f>A26+1</f>
        <v>13</v>
      </c>
      <c r="B31" s="261" t="s">
        <v>180</v>
      </c>
      <c r="C31" s="270" t="s">
        <v>499</v>
      </c>
      <c r="D31" s="20"/>
      <c r="E31" s="56"/>
      <c r="F31" s="23">
        <v>2</v>
      </c>
      <c r="G31" s="23">
        <v>2</v>
      </c>
      <c r="H31" s="23">
        <v>2</v>
      </c>
      <c r="I31" s="23">
        <v>2</v>
      </c>
      <c r="J31" s="23">
        <v>2</v>
      </c>
      <c r="L31" s="344"/>
      <c r="M31" s="344"/>
      <c r="N31" s="344"/>
      <c r="O31" s="344"/>
      <c r="P31" s="344"/>
      <c r="Q31" s="344">
        <f>+SUM(L31:O31)</f>
        <v>0</v>
      </c>
    </row>
    <row r="32" spans="1:17" s="21" customFormat="1" ht="12.75">
      <c r="A32" s="28"/>
      <c r="B32" s="7"/>
      <c r="C32" s="8"/>
      <c r="D32" s="14"/>
      <c r="E32" s="26"/>
      <c r="F32" s="9"/>
      <c r="G32" s="9"/>
      <c r="H32" s="9"/>
      <c r="I32" s="9"/>
      <c r="J32" s="9"/>
      <c r="L32" s="347"/>
      <c r="M32" s="347"/>
      <c r="N32" s="347"/>
      <c r="O32" s="347"/>
      <c r="P32" s="347"/>
      <c r="Q32" s="347"/>
    </row>
    <row r="33" spans="1:17" s="21" customFormat="1" ht="13.5" thickBot="1">
      <c r="A33" s="28"/>
      <c r="B33" s="394" t="s">
        <v>60</v>
      </c>
      <c r="C33" s="394"/>
      <c r="D33" s="54"/>
      <c r="E33" s="26"/>
      <c r="F33" s="12">
        <f>+SUM(F31:F31)</f>
        <v>2</v>
      </c>
      <c r="G33" s="12">
        <f>+SUM(G31:G31)</f>
        <v>2</v>
      </c>
      <c r="H33" s="12">
        <f>+SUM(H31:H31)</f>
        <v>2</v>
      </c>
      <c r="I33" s="12">
        <f>+SUM(I31:I31)</f>
        <v>2</v>
      </c>
      <c r="J33" s="12">
        <f>+SUM(J31:J31)</f>
        <v>2</v>
      </c>
      <c r="L33" s="345">
        <f aca="true" t="shared" si="4" ref="L33:Q33">+SUM(L31:L31)</f>
        <v>0</v>
      </c>
      <c r="M33" s="345">
        <f t="shared" si="4"/>
        <v>0</v>
      </c>
      <c r="N33" s="345">
        <f t="shared" si="4"/>
        <v>0</v>
      </c>
      <c r="O33" s="345">
        <f t="shared" si="4"/>
        <v>0</v>
      </c>
      <c r="P33" s="345">
        <f t="shared" si="4"/>
        <v>0</v>
      </c>
      <c r="Q33" s="345">
        <f t="shared" si="4"/>
        <v>0</v>
      </c>
    </row>
    <row r="34" spans="5:17" ht="12.75">
      <c r="E34" s="26"/>
      <c r="F34" s="29"/>
      <c r="G34" s="29"/>
      <c r="H34" s="29"/>
      <c r="I34" s="29"/>
      <c r="J34" s="29"/>
      <c r="L34" s="350"/>
      <c r="M34" s="350"/>
      <c r="N34" s="350"/>
      <c r="O34" s="350"/>
      <c r="P34" s="350"/>
      <c r="Q34" s="350"/>
    </row>
    <row r="35" spans="1:17" s="21" customFormat="1" ht="13.5" thickBot="1">
      <c r="A35" s="28"/>
      <c r="B35" s="394" t="s">
        <v>408</v>
      </c>
      <c r="C35" s="394"/>
      <c r="D35" s="54"/>
      <c r="E35" s="26"/>
      <c r="F35" s="12">
        <f>+F18+F11+F28+F33</f>
        <v>-581</v>
      </c>
      <c r="G35" s="12">
        <f>+G18+G11+G28+G33</f>
        <v>-405</v>
      </c>
      <c r="H35" s="12">
        <f>+H18+H11+H28+H33</f>
        <v>-59</v>
      </c>
      <c r="I35" s="12">
        <f>+I18+I11+I28+I33</f>
        <v>-72</v>
      </c>
      <c r="J35" s="12">
        <f>+J18+J11+J28+J33</f>
        <v>29</v>
      </c>
      <c r="L35" s="345">
        <f aca="true" t="shared" si="5" ref="L35:Q35">+L18+L11+L28+L33</f>
        <v>2</v>
      </c>
      <c r="M35" s="345">
        <f t="shared" si="5"/>
        <v>1</v>
      </c>
      <c r="N35" s="345">
        <f t="shared" si="5"/>
        <v>0</v>
      </c>
      <c r="O35" s="345">
        <f t="shared" si="5"/>
        <v>0</v>
      </c>
      <c r="P35" s="345">
        <f t="shared" si="5"/>
        <v>0</v>
      </c>
      <c r="Q35" s="345">
        <f t="shared" si="5"/>
        <v>3</v>
      </c>
    </row>
    <row r="36" spans="1:17" s="21" customFormat="1" ht="12.75">
      <c r="A36" s="28"/>
      <c r="B36" s="54"/>
      <c r="C36" s="54"/>
      <c r="D36" s="54"/>
      <c r="E36" s="26"/>
      <c r="F36" s="35"/>
      <c r="G36" s="35"/>
      <c r="H36" s="35"/>
      <c r="I36" s="35"/>
      <c r="J36" s="35"/>
      <c r="L36" s="348"/>
      <c r="M36" s="348"/>
      <c r="N36" s="348"/>
      <c r="O36" s="348"/>
      <c r="P36" s="348"/>
      <c r="Q36" s="348"/>
    </row>
    <row r="37" spans="2:17" s="21" customFormat="1" ht="15" customHeight="1" thickBot="1">
      <c r="B37" s="393" t="s">
        <v>6</v>
      </c>
      <c r="C37" s="393"/>
      <c r="D37" s="11"/>
      <c r="E37" s="48"/>
      <c r="F37" s="12">
        <f>F5+F35</f>
        <v>-4814</v>
      </c>
      <c r="G37" s="12">
        <f>G5+G35</f>
        <v>-5219</v>
      </c>
      <c r="H37" s="12">
        <f>H5+H35</f>
        <v>-5278</v>
      </c>
      <c r="I37" s="12">
        <f>I5+I35</f>
        <v>-5350</v>
      </c>
      <c r="J37" s="35"/>
      <c r="L37" s="348"/>
      <c r="M37" s="348"/>
      <c r="N37" s="348"/>
      <c r="O37" s="348"/>
      <c r="P37" s="348"/>
      <c r="Q37" s="348"/>
    </row>
    <row r="38" spans="5:10" ht="12.75">
      <c r="E38" s="26"/>
      <c r="F38" s="29"/>
      <c r="G38" s="29"/>
      <c r="H38" s="29"/>
      <c r="I38" s="29"/>
      <c r="J38" s="29"/>
    </row>
    <row r="39" spans="2:10" ht="12.75" hidden="1">
      <c r="B39" s="2" t="s">
        <v>270</v>
      </c>
      <c r="F39" s="35">
        <f>-3733.45+F35</f>
        <v>-4314.45</v>
      </c>
      <c r="G39" s="35">
        <f>F39+G35</f>
        <v>-4719.45</v>
      </c>
      <c r="H39" s="35">
        <f>G39+H35</f>
        <v>-4778.45</v>
      </c>
      <c r="I39" s="35">
        <f>H39+I35</f>
        <v>-4850.45</v>
      </c>
      <c r="J39" s="35">
        <f>I39+J35</f>
        <v>-4821.45</v>
      </c>
    </row>
    <row r="40" spans="2:10" ht="12.75" hidden="1">
      <c r="B40" s="2" t="s">
        <v>467</v>
      </c>
      <c r="C40" s="2"/>
      <c r="F40" s="35">
        <v>-3906.45</v>
      </c>
      <c r="G40" s="35">
        <v>-4013.45</v>
      </c>
      <c r="H40" s="35">
        <v>-4316.45</v>
      </c>
      <c r="I40" s="35">
        <v>-4475.613</v>
      </c>
      <c r="J40" s="35">
        <v>-4636.503</v>
      </c>
    </row>
    <row r="41" spans="2:10" ht="12.75" hidden="1">
      <c r="B41" s="2" t="s">
        <v>473</v>
      </c>
      <c r="F41" s="35">
        <f>F40-F39</f>
        <v>408</v>
      </c>
      <c r="G41" s="35">
        <f>G40-G39</f>
        <v>706</v>
      </c>
      <c r="H41" s="35">
        <f>H40-H39</f>
        <v>462</v>
      </c>
      <c r="I41" s="35">
        <f>I40-I39</f>
        <v>374.83699999999953</v>
      </c>
      <c r="J41" s="35">
        <f>J40-J39</f>
        <v>184.94700000000012</v>
      </c>
    </row>
    <row r="42" ht="12.75" hidden="1"/>
    <row r="43" spans="2:3" ht="12.75">
      <c r="B43" s="43"/>
      <c r="C43" s="2" t="s">
        <v>469</v>
      </c>
    </row>
    <row r="44" ht="12.75"/>
    <row r="45" ht="12.75"/>
    <row r="46" spans="3:12" ht="12.75" hidden="1">
      <c r="C46" s="33" t="s">
        <v>472</v>
      </c>
      <c r="E46" s="297" t="s">
        <v>445</v>
      </c>
      <c r="F46" s="296" t="s">
        <v>72</v>
      </c>
      <c r="G46" s="292" t="s">
        <v>76</v>
      </c>
      <c r="H46" s="296" t="s">
        <v>73</v>
      </c>
      <c r="I46" s="296" t="s">
        <v>74</v>
      </c>
      <c r="J46" s="296" t="s">
        <v>407</v>
      </c>
      <c r="K46" s="21"/>
      <c r="L46" s="251" t="s">
        <v>446</v>
      </c>
    </row>
    <row r="47" spans="3:12" ht="12.75" hidden="1">
      <c r="C47" s="33"/>
      <c r="E47" s="293" t="s">
        <v>454</v>
      </c>
      <c r="F47" s="295">
        <f aca="true" t="shared" si="6" ref="F47:J48">F15</f>
        <v>-30</v>
      </c>
      <c r="G47" s="295">
        <f t="shared" si="6"/>
        <v>-30</v>
      </c>
      <c r="H47" s="295">
        <f t="shared" si="6"/>
        <v>0</v>
      </c>
      <c r="I47" s="295">
        <f t="shared" si="6"/>
        <v>0</v>
      </c>
      <c r="J47" s="295">
        <f t="shared" si="6"/>
        <v>0</v>
      </c>
      <c r="K47" s="201"/>
      <c r="L47" s="291">
        <f>SUM(F47:I47)</f>
        <v>-60</v>
      </c>
    </row>
    <row r="48" spans="3:12" ht="12.75" hidden="1">
      <c r="C48" s="33"/>
      <c r="E48" s="293" t="s">
        <v>510</v>
      </c>
      <c r="F48" s="295">
        <f t="shared" si="6"/>
        <v>-100</v>
      </c>
      <c r="G48" s="295">
        <f t="shared" si="6"/>
        <v>-50</v>
      </c>
      <c r="H48" s="295">
        <f t="shared" si="6"/>
        <v>0</v>
      </c>
      <c r="I48" s="295">
        <f t="shared" si="6"/>
        <v>0</v>
      </c>
      <c r="J48" s="295">
        <f t="shared" si="6"/>
        <v>0</v>
      </c>
      <c r="K48" s="201"/>
      <c r="L48" s="291">
        <f>SUM(F48:I48)</f>
        <v>-150</v>
      </c>
    </row>
    <row r="49" spans="3:12" ht="12.75" hidden="1">
      <c r="C49" s="33"/>
      <c r="E49" s="293" t="s">
        <v>511</v>
      </c>
      <c r="F49" s="295">
        <f>F13+F14</f>
        <v>-3</v>
      </c>
      <c r="G49" s="295">
        <f>G13+G14</f>
        <v>-2</v>
      </c>
      <c r="H49" s="295">
        <f>H13+H14</f>
        <v>-30</v>
      </c>
      <c r="I49" s="295">
        <f>I13+I14</f>
        <v>-10</v>
      </c>
      <c r="J49" s="295">
        <f>J13+J14</f>
        <v>-10</v>
      </c>
      <c r="K49" s="201"/>
      <c r="L49" s="291">
        <f>SUM(F49:I49)</f>
        <v>-45</v>
      </c>
    </row>
    <row r="50" spans="3:12" ht="12.75" hidden="1">
      <c r="C50" s="33"/>
      <c r="E50" s="251" t="s">
        <v>446</v>
      </c>
      <c r="F50" s="294">
        <f>SUM(F47:F49)</f>
        <v>-133</v>
      </c>
      <c r="G50" s="290">
        <f aca="true" t="shared" si="7" ref="G50:L50">SUM(G47:G49)</f>
        <v>-82</v>
      </c>
      <c r="H50" s="294">
        <f t="shared" si="7"/>
        <v>-30</v>
      </c>
      <c r="I50" s="294">
        <f t="shared" si="7"/>
        <v>-10</v>
      </c>
      <c r="J50" s="294">
        <f t="shared" si="7"/>
        <v>-10</v>
      </c>
      <c r="K50" s="153"/>
      <c r="L50" s="294">
        <f t="shared" si="7"/>
        <v>-255</v>
      </c>
    </row>
    <row r="51" ht="12.75" hidden="1">
      <c r="C51" s="33"/>
    </row>
    <row r="52" spans="3:12" ht="12.75" hidden="1">
      <c r="C52" s="33" t="s">
        <v>485</v>
      </c>
      <c r="E52" s="297" t="s">
        <v>445</v>
      </c>
      <c r="F52" s="296" t="s">
        <v>72</v>
      </c>
      <c r="G52" s="292" t="s">
        <v>76</v>
      </c>
      <c r="H52" s="296" t="s">
        <v>73</v>
      </c>
      <c r="I52" s="296" t="s">
        <v>74</v>
      </c>
      <c r="J52" s="296" t="s">
        <v>407</v>
      </c>
      <c r="K52" s="21"/>
      <c r="L52" s="251" t="s">
        <v>446</v>
      </c>
    </row>
    <row r="53" spans="3:12" ht="12.75" hidden="1">
      <c r="C53" s="33"/>
      <c r="E53" s="293" t="s">
        <v>454</v>
      </c>
      <c r="F53" s="295">
        <f>F8</f>
        <v>0</v>
      </c>
      <c r="G53" s="295">
        <f>G8</f>
        <v>-17</v>
      </c>
      <c r="H53" s="295">
        <f>H8</f>
        <v>-12</v>
      </c>
      <c r="I53" s="295">
        <f>I8</f>
        <v>0</v>
      </c>
      <c r="J53" s="295">
        <f>J8</f>
        <v>0</v>
      </c>
      <c r="K53" s="201"/>
      <c r="L53" s="291">
        <f>SUM(F53:I53)</f>
        <v>-29</v>
      </c>
    </row>
    <row r="54" spans="3:12" ht="12.75" hidden="1">
      <c r="C54" s="33"/>
      <c r="E54" s="293" t="s">
        <v>510</v>
      </c>
      <c r="F54" s="295"/>
      <c r="G54" s="295"/>
      <c r="H54" s="295"/>
      <c r="I54" s="295"/>
      <c r="J54" s="295"/>
      <c r="K54" s="201"/>
      <c r="L54" s="291">
        <f>SUM(F54:I54)</f>
        <v>0</v>
      </c>
    </row>
    <row r="55" spans="3:12" ht="12.75" hidden="1">
      <c r="C55" s="33"/>
      <c r="E55" s="293" t="s">
        <v>511</v>
      </c>
      <c r="F55" s="295"/>
      <c r="G55" s="295"/>
      <c r="H55" s="295"/>
      <c r="I55" s="384"/>
      <c r="J55" s="295"/>
      <c r="K55" s="201"/>
      <c r="L55" s="291">
        <f>SUM(F55:I55)</f>
        <v>0</v>
      </c>
    </row>
    <row r="56" spans="3:12" ht="12.75" hidden="1">
      <c r="C56" s="33"/>
      <c r="E56" s="251" t="s">
        <v>446</v>
      </c>
      <c r="F56" s="294">
        <f>SUM(F53:F55)</f>
        <v>0</v>
      </c>
      <c r="G56" s="290">
        <f>SUM(G53:G55)</f>
        <v>-17</v>
      </c>
      <c r="H56" s="294">
        <f>SUM(H53:H55)</f>
        <v>-12</v>
      </c>
      <c r="I56" s="290">
        <f>SUM(I53:I55)</f>
        <v>0</v>
      </c>
      <c r="J56" s="294">
        <f>SUM(J53:J55)</f>
        <v>0</v>
      </c>
      <c r="K56" s="153"/>
      <c r="L56" s="294">
        <f>SUM(L53:L55)</f>
        <v>-29</v>
      </c>
    </row>
    <row r="57" ht="12.75" hidden="1">
      <c r="C57" s="33"/>
    </row>
    <row r="58" spans="3:12" ht="12.75" hidden="1">
      <c r="C58" s="33" t="s">
        <v>27</v>
      </c>
      <c r="E58" s="297" t="s">
        <v>445</v>
      </c>
      <c r="F58" s="296" t="s">
        <v>72</v>
      </c>
      <c r="G58" s="292" t="s">
        <v>76</v>
      </c>
      <c r="H58" s="296" t="s">
        <v>73</v>
      </c>
      <c r="I58" s="296" t="s">
        <v>74</v>
      </c>
      <c r="J58" s="296" t="s">
        <v>407</v>
      </c>
      <c r="K58" s="21"/>
      <c r="L58" s="251" t="s">
        <v>446</v>
      </c>
    </row>
    <row r="59" spans="5:12" ht="12.75" hidden="1">
      <c r="E59" s="293" t="s">
        <v>454</v>
      </c>
      <c r="F59" s="295"/>
      <c r="G59" s="295"/>
      <c r="H59" s="295"/>
      <c r="I59" s="295"/>
      <c r="J59" s="295"/>
      <c r="K59" s="201"/>
      <c r="L59" s="291">
        <f>SUM(F59:I59)</f>
        <v>0</v>
      </c>
    </row>
    <row r="60" spans="5:12" ht="12.75" hidden="1">
      <c r="E60" s="293" t="s">
        <v>510</v>
      </c>
      <c r="F60" s="295"/>
      <c r="G60" s="295"/>
      <c r="H60" s="295"/>
      <c r="I60" s="295"/>
      <c r="J60" s="295"/>
      <c r="K60" s="201"/>
      <c r="L60" s="291">
        <f>SUM(F60:I60)</f>
        <v>0</v>
      </c>
    </row>
    <row r="61" spans="5:12" ht="12.75" hidden="1">
      <c r="E61" s="293" t="s">
        <v>511</v>
      </c>
      <c r="F61" s="295"/>
      <c r="G61" s="295"/>
      <c r="H61" s="295"/>
      <c r="I61" s="295"/>
      <c r="J61" s="295"/>
      <c r="K61" s="201"/>
      <c r="L61" s="291">
        <f>SUM(F61:I61)</f>
        <v>0</v>
      </c>
    </row>
    <row r="62" spans="5:12" ht="12.75" hidden="1">
      <c r="E62" s="251" t="s">
        <v>446</v>
      </c>
      <c r="F62" s="294">
        <f>SUM(F59:F61)</f>
        <v>0</v>
      </c>
      <c r="G62" s="290">
        <f>SUM(G59:G61)</f>
        <v>0</v>
      </c>
      <c r="H62" s="294">
        <f>SUM(H59:H61)</f>
        <v>0</v>
      </c>
      <c r="I62" s="294">
        <f>SUM(I59:I61)</f>
        <v>0</v>
      </c>
      <c r="J62" s="294">
        <f>SUM(J59:J61)</f>
        <v>0</v>
      </c>
      <c r="K62" s="153"/>
      <c r="L62" s="294">
        <f>SUM(L59:L61)</f>
        <v>0</v>
      </c>
    </row>
    <row r="77" ht="12.75"/>
    <row r="78" ht="12.75"/>
    <row r="79" ht="12.75"/>
  </sheetData>
  <sheetProtection/>
  <mergeCells count="9">
    <mergeCell ref="L2:Q2"/>
    <mergeCell ref="B37:C37"/>
    <mergeCell ref="B1:I1"/>
    <mergeCell ref="B35:C35"/>
    <mergeCell ref="B18:C18"/>
    <mergeCell ref="B28:C28"/>
    <mergeCell ref="B4:C4"/>
    <mergeCell ref="B11:C11"/>
    <mergeCell ref="B33:C33"/>
  </mergeCells>
  <conditionalFormatting sqref="E8:J33 L33:Q33 Q21:Q26 Q31 L18:Q19 L11:Q11 L28:Q29 Q8:Q9 Q13:Q16 F37:J37 L35:Q37 E35:J3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43"/>
  <sheetViews>
    <sheetView workbookViewId="0" topLeftCell="A1">
      <pane ySplit="2" topLeftCell="BM3" activePane="bottomLeft" state="frozen"/>
      <selection pane="topLeft" activeCell="G37" sqref="G37"/>
      <selection pane="bottomLeft" activeCell="J1" sqref="J1:J16384"/>
    </sheetView>
  </sheetViews>
  <sheetFormatPr defaultColWidth="9.140625" defaultRowHeight="12.75"/>
  <cols>
    <col min="1" max="1" width="5.140625" style="1" bestFit="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00390625" style="1" customWidth="1"/>
    <col min="13" max="13" width="5.7109375" style="1" customWidth="1"/>
    <col min="14"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406</v>
      </c>
      <c r="C1" s="407"/>
      <c r="D1" s="407"/>
      <c r="E1" s="407"/>
      <c r="F1" s="407"/>
      <c r="G1" s="407"/>
      <c r="H1" s="407"/>
      <c r="I1" s="407"/>
      <c r="J1" s="149"/>
      <c r="L1" s="391"/>
      <c r="M1" s="391"/>
      <c r="N1" s="391"/>
      <c r="O1" s="391"/>
      <c r="P1" s="31"/>
    </row>
    <row r="2" spans="1:17" ht="20.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2:17" ht="12.75">
      <c r="B4" s="397"/>
      <c r="C4" s="397"/>
      <c r="D4" s="46"/>
      <c r="E4" s="25"/>
      <c r="F4" s="35"/>
      <c r="G4" s="35"/>
      <c r="H4" s="35"/>
      <c r="I4" s="35"/>
      <c r="J4" s="35"/>
      <c r="L4" s="137"/>
      <c r="M4" s="137"/>
      <c r="N4" s="137"/>
      <c r="O4" s="137"/>
      <c r="P4" s="137"/>
      <c r="Q4" s="137">
        <f>+SUM(R4:U4)</f>
        <v>0</v>
      </c>
    </row>
    <row r="5" spans="2:17" ht="12.75">
      <c r="B5" s="3"/>
      <c r="C5" s="33" t="s">
        <v>5</v>
      </c>
      <c r="D5" s="46"/>
      <c r="E5" s="25"/>
      <c r="F5" s="386">
        <v>3623</v>
      </c>
      <c r="G5" s="386">
        <f>F19</f>
        <v>3410</v>
      </c>
      <c r="H5" s="386">
        <f>G19</f>
        <v>3359</v>
      </c>
      <c r="I5" s="386">
        <f>H19</f>
        <v>3354</v>
      </c>
      <c r="J5" s="35"/>
      <c r="L5" s="137"/>
      <c r="M5" s="137"/>
      <c r="N5" s="137"/>
      <c r="O5" s="137"/>
      <c r="P5" s="137"/>
      <c r="Q5" s="137"/>
    </row>
    <row r="6" spans="2:17" s="21" customFormat="1" ht="12.75">
      <c r="B6" s="13"/>
      <c r="C6" s="14"/>
      <c r="D6" s="14"/>
      <c r="E6" s="26"/>
      <c r="F6" s="10"/>
      <c r="G6" s="10"/>
      <c r="H6" s="10"/>
      <c r="I6" s="10"/>
      <c r="J6" s="10"/>
      <c r="L6" s="137"/>
      <c r="M6" s="137"/>
      <c r="N6" s="137"/>
      <c r="O6" s="137"/>
      <c r="P6" s="137"/>
      <c r="Q6" s="137"/>
    </row>
    <row r="7" spans="2:17" s="21" customFormat="1" ht="12.75">
      <c r="B7" s="57" t="s">
        <v>56</v>
      </c>
      <c r="C7" s="18"/>
      <c r="D7" s="14"/>
      <c r="E7" s="26"/>
      <c r="F7" s="15"/>
      <c r="G7" s="15"/>
      <c r="H7" s="15"/>
      <c r="I7" s="15"/>
      <c r="J7" s="15"/>
      <c r="L7" s="129"/>
      <c r="M7" s="129"/>
      <c r="N7" s="129"/>
      <c r="O7" s="129"/>
      <c r="P7" s="129"/>
      <c r="Q7" s="129"/>
    </row>
    <row r="8" spans="1:17" ht="25.5">
      <c r="A8" s="1">
        <v>1</v>
      </c>
      <c r="B8" s="261" t="s">
        <v>419</v>
      </c>
      <c r="C8" s="270" t="s">
        <v>459</v>
      </c>
      <c r="D8" s="20"/>
      <c r="E8" s="56" t="s">
        <v>84</v>
      </c>
      <c r="F8" s="23"/>
      <c r="G8" s="23">
        <v>-5</v>
      </c>
      <c r="H8" s="23">
        <v>-5</v>
      </c>
      <c r="I8" s="23">
        <v>-6</v>
      </c>
      <c r="J8" s="23">
        <v>-6</v>
      </c>
      <c r="L8" s="344"/>
      <c r="M8" s="344"/>
      <c r="N8" s="344"/>
      <c r="O8" s="344"/>
      <c r="P8" s="344"/>
      <c r="Q8" s="344">
        <f aca="true" t="shared" si="0" ref="Q8:Q13">+SUM(L8:O8)</f>
        <v>0</v>
      </c>
    </row>
    <row r="9" spans="1:17" ht="25.5">
      <c r="A9" s="1">
        <f>+A8+1</f>
        <v>2</v>
      </c>
      <c r="B9" s="4" t="s">
        <v>160</v>
      </c>
      <c r="C9" s="51" t="s">
        <v>113</v>
      </c>
      <c r="D9" s="20"/>
      <c r="E9" s="376" t="s">
        <v>80</v>
      </c>
      <c r="F9" s="6">
        <v>-36</v>
      </c>
      <c r="G9" s="6"/>
      <c r="H9" s="6"/>
      <c r="I9" s="6"/>
      <c r="J9" s="6"/>
      <c r="L9" s="346">
        <v>1</v>
      </c>
      <c r="M9" s="346"/>
      <c r="N9" s="346"/>
      <c r="O9" s="346"/>
      <c r="P9" s="346"/>
      <c r="Q9" s="346">
        <f t="shared" si="0"/>
        <v>1</v>
      </c>
    </row>
    <row r="10" spans="1:17" ht="25.5">
      <c r="A10" s="1">
        <f>+A9+1</f>
        <v>3</v>
      </c>
      <c r="B10" s="4" t="s">
        <v>160</v>
      </c>
      <c r="C10" s="51" t="s">
        <v>115</v>
      </c>
      <c r="D10" s="20"/>
      <c r="E10" s="56" t="s">
        <v>80</v>
      </c>
      <c r="F10" s="6">
        <v>-67</v>
      </c>
      <c r="G10" s="6"/>
      <c r="H10" s="6"/>
      <c r="I10" s="6"/>
      <c r="J10" s="6"/>
      <c r="L10" s="346">
        <v>2</v>
      </c>
      <c r="M10" s="346"/>
      <c r="N10" s="346"/>
      <c r="O10" s="346"/>
      <c r="P10" s="346"/>
      <c r="Q10" s="346">
        <f t="shared" si="0"/>
        <v>2</v>
      </c>
    </row>
    <row r="11" spans="1:17" ht="51">
      <c r="A11" s="1">
        <f>+A10+1</f>
        <v>4</v>
      </c>
      <c r="B11" s="4" t="s">
        <v>160</v>
      </c>
      <c r="C11" s="51" t="s">
        <v>114</v>
      </c>
      <c r="D11" s="20"/>
      <c r="E11" s="376" t="s">
        <v>83</v>
      </c>
      <c r="F11" s="6"/>
      <c r="G11" s="6">
        <v>-36</v>
      </c>
      <c r="H11" s="6"/>
      <c r="I11" s="6"/>
      <c r="J11" s="6"/>
      <c r="L11" s="346"/>
      <c r="M11" s="346">
        <v>1</v>
      </c>
      <c r="N11" s="346"/>
      <c r="O11" s="346"/>
      <c r="P11" s="346"/>
      <c r="Q11" s="346">
        <f t="shared" si="0"/>
        <v>1</v>
      </c>
    </row>
    <row r="12" spans="1:17" ht="12.75">
      <c r="A12" s="1">
        <f>+A11+1</f>
        <v>5</v>
      </c>
      <c r="B12" s="261" t="s">
        <v>160</v>
      </c>
      <c r="C12" s="270" t="s">
        <v>178</v>
      </c>
      <c r="D12" s="20"/>
      <c r="E12" s="56" t="s">
        <v>84</v>
      </c>
      <c r="F12" s="23">
        <v>-10</v>
      </c>
      <c r="G12" s="23">
        <v>-10</v>
      </c>
      <c r="H12" s="23"/>
      <c r="I12" s="23">
        <v>-10</v>
      </c>
      <c r="J12" s="23">
        <v>-10</v>
      </c>
      <c r="L12" s="344"/>
      <c r="M12" s="344"/>
      <c r="N12" s="344"/>
      <c r="O12" s="344"/>
      <c r="P12" s="344"/>
      <c r="Q12" s="344">
        <f t="shared" si="0"/>
        <v>0</v>
      </c>
    </row>
    <row r="13" spans="1:17" ht="12.75">
      <c r="A13" s="1">
        <f>+A12+1</f>
        <v>6</v>
      </c>
      <c r="B13" s="261" t="s">
        <v>160</v>
      </c>
      <c r="C13" s="270" t="s">
        <v>316</v>
      </c>
      <c r="D13" s="20"/>
      <c r="E13" s="56" t="s">
        <v>84</v>
      </c>
      <c r="F13" s="23">
        <v>-100</v>
      </c>
      <c r="G13" s="23"/>
      <c r="H13" s="23"/>
      <c r="I13" s="23"/>
      <c r="J13" s="23"/>
      <c r="L13" s="344"/>
      <c r="M13" s="344"/>
      <c r="N13" s="344"/>
      <c r="O13" s="344"/>
      <c r="P13" s="344"/>
      <c r="Q13" s="344">
        <f t="shared" si="0"/>
        <v>0</v>
      </c>
    </row>
    <row r="14" spans="2:17" s="21" customFormat="1" ht="12.75">
      <c r="B14" s="7"/>
      <c r="C14" s="8"/>
      <c r="D14" s="14"/>
      <c r="E14" s="26"/>
      <c r="F14" s="9"/>
      <c r="G14" s="9"/>
      <c r="H14" s="9"/>
      <c r="I14" s="9"/>
      <c r="J14" s="9"/>
      <c r="L14" s="347"/>
      <c r="M14" s="347"/>
      <c r="N14" s="347"/>
      <c r="O14" s="347"/>
      <c r="P14" s="347"/>
      <c r="Q14" s="347"/>
    </row>
    <row r="15" spans="2:17" s="21" customFormat="1" ht="13.5" customHeight="1" thickBot="1">
      <c r="B15" s="393" t="s">
        <v>58</v>
      </c>
      <c r="C15" s="393"/>
      <c r="D15" s="11"/>
      <c r="E15" s="26"/>
      <c r="F15" s="12">
        <f>+SUM(F8:F13)</f>
        <v>-213</v>
      </c>
      <c r="G15" s="12">
        <f>+SUM(G8:G13)</f>
        <v>-51</v>
      </c>
      <c r="H15" s="12">
        <f>+SUM(H8:H13)</f>
        <v>-5</v>
      </c>
      <c r="I15" s="12">
        <f>+SUM(I8:I13)</f>
        <v>-16</v>
      </c>
      <c r="J15" s="12">
        <f>+SUM(J8:J13)</f>
        <v>-16</v>
      </c>
      <c r="L15" s="345">
        <f aca="true" t="shared" si="1" ref="L15:Q15">SUM(L8:L14)</f>
        <v>3</v>
      </c>
      <c r="M15" s="345">
        <f t="shared" si="1"/>
        <v>1</v>
      </c>
      <c r="N15" s="345">
        <f t="shared" si="1"/>
        <v>0</v>
      </c>
      <c r="O15" s="345">
        <f t="shared" si="1"/>
        <v>0</v>
      </c>
      <c r="P15" s="345">
        <f t="shared" si="1"/>
        <v>0</v>
      </c>
      <c r="Q15" s="345">
        <f t="shared" si="1"/>
        <v>4</v>
      </c>
    </row>
    <row r="16" spans="5:17" ht="12.75">
      <c r="E16" s="26"/>
      <c r="F16" s="29"/>
      <c r="G16" s="29"/>
      <c r="H16" s="29"/>
      <c r="I16" s="29"/>
      <c r="J16" s="29"/>
      <c r="L16" s="341"/>
      <c r="M16" s="341"/>
      <c r="N16" s="341"/>
      <c r="O16" s="341"/>
      <c r="P16" s="341"/>
      <c r="Q16" s="341"/>
    </row>
    <row r="17" spans="2:17" s="21" customFormat="1" ht="13.5" customHeight="1" thickBot="1">
      <c r="B17" s="393" t="s">
        <v>409</v>
      </c>
      <c r="C17" s="393"/>
      <c r="D17" s="11"/>
      <c r="E17" s="26"/>
      <c r="F17" s="12">
        <f>+F15</f>
        <v>-213</v>
      </c>
      <c r="G17" s="12">
        <f>+G15</f>
        <v>-51</v>
      </c>
      <c r="H17" s="12">
        <f>+H15</f>
        <v>-5</v>
      </c>
      <c r="I17" s="12">
        <f>+I15</f>
        <v>-16</v>
      </c>
      <c r="J17" s="12">
        <f>+J15</f>
        <v>-16</v>
      </c>
      <c r="L17" s="345">
        <f aca="true" t="shared" si="2" ref="L17:Q17">+L15</f>
        <v>3</v>
      </c>
      <c r="M17" s="345">
        <f t="shared" si="2"/>
        <v>1</v>
      </c>
      <c r="N17" s="345">
        <f t="shared" si="2"/>
        <v>0</v>
      </c>
      <c r="O17" s="345">
        <f t="shared" si="2"/>
        <v>0</v>
      </c>
      <c r="P17" s="345">
        <f t="shared" si="2"/>
        <v>0</v>
      </c>
      <c r="Q17" s="345">
        <f t="shared" si="2"/>
        <v>4</v>
      </c>
    </row>
    <row r="18" spans="2:17" s="21" customFormat="1" ht="13.5" customHeight="1">
      <c r="B18" s="11"/>
      <c r="C18" s="11"/>
      <c r="D18" s="11"/>
      <c r="E18" s="26"/>
      <c r="F18" s="35"/>
      <c r="G18" s="35"/>
      <c r="H18" s="35"/>
      <c r="I18" s="35"/>
      <c r="J18" s="35"/>
      <c r="L18" s="348"/>
      <c r="M18" s="348"/>
      <c r="N18" s="348"/>
      <c r="O18" s="348"/>
      <c r="P18" s="348"/>
      <c r="Q18" s="348"/>
    </row>
    <row r="19" spans="2:17" s="21" customFormat="1" ht="15" customHeight="1" thickBot="1">
      <c r="B19" s="393" t="s">
        <v>6</v>
      </c>
      <c r="C19" s="393"/>
      <c r="D19" s="11"/>
      <c r="E19" s="48"/>
      <c r="F19" s="12">
        <f>F5+F17</f>
        <v>3410</v>
      </c>
      <c r="G19" s="12">
        <f>G5+G17</f>
        <v>3359</v>
      </c>
      <c r="H19" s="12">
        <f>H5+H17</f>
        <v>3354</v>
      </c>
      <c r="I19" s="12">
        <f>I5+I17</f>
        <v>3338</v>
      </c>
      <c r="J19" s="12"/>
      <c r="L19" s="348"/>
      <c r="M19" s="348"/>
      <c r="N19" s="348"/>
      <c r="O19" s="348"/>
      <c r="P19" s="348"/>
      <c r="Q19" s="348"/>
    </row>
    <row r="20" spans="5:10" ht="12.75">
      <c r="E20" s="26"/>
      <c r="F20" s="29"/>
      <c r="G20" s="29"/>
      <c r="H20" s="29"/>
      <c r="I20" s="29"/>
      <c r="J20" s="29"/>
    </row>
    <row r="21" spans="2:10" ht="12.75" hidden="1">
      <c r="B21" s="2" t="s">
        <v>270</v>
      </c>
      <c r="F21" s="35">
        <f>3278.096+F17</f>
        <v>3065.096</v>
      </c>
      <c r="G21" s="35">
        <f>F21+G17</f>
        <v>3014.096</v>
      </c>
      <c r="H21" s="35">
        <f>G21+H17</f>
        <v>3009.096</v>
      </c>
      <c r="I21" s="35">
        <f>H21+I17</f>
        <v>2993.096</v>
      </c>
      <c r="J21" s="35">
        <f>I21+J17</f>
        <v>2977.096</v>
      </c>
    </row>
    <row r="22" spans="2:10" ht="12.75" hidden="1">
      <c r="B22" s="2" t="s">
        <v>467</v>
      </c>
      <c r="C22" s="2"/>
      <c r="F22" s="35">
        <v>3165.096</v>
      </c>
      <c r="G22" s="35">
        <v>3119.096</v>
      </c>
      <c r="H22" s="35">
        <v>3119.096</v>
      </c>
      <c r="I22" s="35">
        <v>3056.714</v>
      </c>
      <c r="J22" s="35">
        <v>2995.58</v>
      </c>
    </row>
    <row r="23" spans="2:10" ht="12.75" hidden="1">
      <c r="B23" s="2" t="s">
        <v>473</v>
      </c>
      <c r="F23" s="35">
        <f>F22-F21</f>
        <v>100</v>
      </c>
      <c r="G23" s="35">
        <f>G22-G21</f>
        <v>105</v>
      </c>
      <c r="H23" s="35">
        <f>H22-H21</f>
        <v>110</v>
      </c>
      <c r="I23" s="35">
        <f>I22-I21</f>
        <v>63.61799999999994</v>
      </c>
      <c r="J23" s="35">
        <f>J22-J21</f>
        <v>18.483999999999924</v>
      </c>
    </row>
    <row r="25" spans="2:3" ht="12.75">
      <c r="B25" s="43"/>
      <c r="C25" s="2" t="s">
        <v>469</v>
      </c>
    </row>
    <row r="27" spans="3:12" ht="12.75" hidden="1">
      <c r="C27" s="33" t="s">
        <v>472</v>
      </c>
      <c r="E27" s="297" t="s">
        <v>445</v>
      </c>
      <c r="F27" s="296" t="s">
        <v>72</v>
      </c>
      <c r="G27" s="292" t="s">
        <v>76</v>
      </c>
      <c r="H27" s="296" t="s">
        <v>73</v>
      </c>
      <c r="I27" s="296" t="s">
        <v>74</v>
      </c>
      <c r="J27" s="296" t="s">
        <v>407</v>
      </c>
      <c r="K27" s="21"/>
      <c r="L27" s="251" t="s">
        <v>446</v>
      </c>
    </row>
    <row r="28" spans="3:12" ht="12.75" hidden="1">
      <c r="C28" s="33"/>
      <c r="E28" s="293" t="s">
        <v>454</v>
      </c>
      <c r="F28" s="295">
        <f>F11</f>
        <v>0</v>
      </c>
      <c r="G28" s="295">
        <f>G11</f>
        <v>-36</v>
      </c>
      <c r="H28" s="295">
        <f>H11</f>
        <v>0</v>
      </c>
      <c r="I28" s="295">
        <f>I11</f>
        <v>0</v>
      </c>
      <c r="J28" s="295">
        <f>J11</f>
        <v>0</v>
      </c>
      <c r="K28" s="201"/>
      <c r="L28" s="291">
        <f>SUM(F28:I28)</f>
        <v>-36</v>
      </c>
    </row>
    <row r="29" spans="3:12" ht="12.75" hidden="1">
      <c r="C29" s="33"/>
      <c r="E29" s="293" t="s">
        <v>510</v>
      </c>
      <c r="F29" s="295">
        <f>F8+F12+F13</f>
        <v>-110</v>
      </c>
      <c r="G29" s="295">
        <f>G8+G12+G13</f>
        <v>-15</v>
      </c>
      <c r="H29" s="295">
        <f>H8+H12+H13</f>
        <v>-5</v>
      </c>
      <c r="I29" s="295">
        <f>I8+I12+I13</f>
        <v>-16</v>
      </c>
      <c r="J29" s="295">
        <f>J8+J12+J13</f>
        <v>-16</v>
      </c>
      <c r="K29" s="201"/>
      <c r="L29" s="291">
        <f>SUM(F29:I29)</f>
        <v>-146</v>
      </c>
    </row>
    <row r="30" spans="3:12" ht="12.75" hidden="1">
      <c r="C30" s="33"/>
      <c r="E30" s="293" t="s">
        <v>511</v>
      </c>
      <c r="F30" s="295">
        <f>F9+F10</f>
        <v>-103</v>
      </c>
      <c r="G30" s="295">
        <f>G9+G10</f>
        <v>0</v>
      </c>
      <c r="H30" s="295">
        <f>H9+H10</f>
        <v>0</v>
      </c>
      <c r="I30" s="295">
        <f>I9+I10</f>
        <v>0</v>
      </c>
      <c r="J30" s="295">
        <f>J9+J10</f>
        <v>0</v>
      </c>
      <c r="K30" s="201"/>
      <c r="L30" s="291">
        <f>SUM(F30:I30)</f>
        <v>-103</v>
      </c>
    </row>
    <row r="31" spans="3:12" ht="12.75" hidden="1">
      <c r="C31" s="33"/>
      <c r="E31" s="251" t="s">
        <v>446</v>
      </c>
      <c r="F31" s="294">
        <f>SUM(F28:F30)</f>
        <v>-213</v>
      </c>
      <c r="G31" s="290">
        <f aca="true" t="shared" si="3" ref="G31:L31">SUM(G28:G30)</f>
        <v>-51</v>
      </c>
      <c r="H31" s="294">
        <f t="shared" si="3"/>
        <v>-5</v>
      </c>
      <c r="I31" s="294">
        <f t="shared" si="3"/>
        <v>-16</v>
      </c>
      <c r="J31" s="294">
        <f t="shared" si="3"/>
        <v>-16</v>
      </c>
      <c r="K31" s="153"/>
      <c r="L31" s="294">
        <f t="shared" si="3"/>
        <v>-285</v>
      </c>
    </row>
    <row r="32" ht="12.75" hidden="1">
      <c r="C32" s="33"/>
    </row>
    <row r="33" spans="3:12" ht="12.75" hidden="1">
      <c r="C33" s="33" t="s">
        <v>485</v>
      </c>
      <c r="E33" s="297" t="s">
        <v>445</v>
      </c>
      <c r="F33" s="296" t="s">
        <v>72</v>
      </c>
      <c r="G33" s="292" t="s">
        <v>76</v>
      </c>
      <c r="H33" s="296" t="s">
        <v>73</v>
      </c>
      <c r="I33" s="296" t="s">
        <v>74</v>
      </c>
      <c r="J33" s="296" t="s">
        <v>407</v>
      </c>
      <c r="K33" s="21"/>
      <c r="L33" s="251" t="s">
        <v>446</v>
      </c>
    </row>
    <row r="34" spans="3:12" ht="12.75" hidden="1">
      <c r="C34" s="33"/>
      <c r="E34" s="293" t="s">
        <v>454</v>
      </c>
      <c r="F34" s="295"/>
      <c r="G34" s="295"/>
      <c r="H34" s="295"/>
      <c r="I34" s="295"/>
      <c r="J34" s="295"/>
      <c r="K34" s="201"/>
      <c r="L34" s="291">
        <f>SUM(F34:I34)</f>
        <v>0</v>
      </c>
    </row>
    <row r="35" spans="3:12" ht="12.75" hidden="1">
      <c r="C35" s="33"/>
      <c r="E35" s="293" t="s">
        <v>510</v>
      </c>
      <c r="F35" s="295"/>
      <c r="G35" s="295"/>
      <c r="H35" s="295"/>
      <c r="I35" s="295"/>
      <c r="J35" s="295"/>
      <c r="K35" s="201"/>
      <c r="L35" s="291">
        <f>SUM(F35:I35)</f>
        <v>0</v>
      </c>
    </row>
    <row r="36" spans="3:12" ht="12.75" hidden="1">
      <c r="C36" s="33"/>
      <c r="E36" s="293" t="s">
        <v>511</v>
      </c>
      <c r="F36" s="295"/>
      <c r="G36" s="295"/>
      <c r="H36" s="295"/>
      <c r="I36" s="295"/>
      <c r="J36" s="295"/>
      <c r="K36" s="201"/>
      <c r="L36" s="291">
        <f>SUM(F36:I36)</f>
        <v>0</v>
      </c>
    </row>
    <row r="37" spans="3:12" ht="12.75" hidden="1">
      <c r="C37" s="33"/>
      <c r="E37" s="251" t="s">
        <v>446</v>
      </c>
      <c r="F37" s="294">
        <f>SUM(F34:F36)</f>
        <v>0</v>
      </c>
      <c r="G37" s="290">
        <f>SUM(G34:G36)</f>
        <v>0</v>
      </c>
      <c r="H37" s="294">
        <f>SUM(H34:H36)</f>
        <v>0</v>
      </c>
      <c r="I37" s="294">
        <f>SUM(I34:I36)</f>
        <v>0</v>
      </c>
      <c r="J37" s="294">
        <f>SUM(J34:J36)</f>
        <v>0</v>
      </c>
      <c r="K37" s="153"/>
      <c r="L37" s="294">
        <f>SUM(L34:L36)</f>
        <v>0</v>
      </c>
    </row>
    <row r="38" ht="12.75" hidden="1">
      <c r="C38" s="33"/>
    </row>
    <row r="39" spans="3:12" ht="12.75" hidden="1">
      <c r="C39" s="33" t="s">
        <v>27</v>
      </c>
      <c r="E39" s="297" t="s">
        <v>445</v>
      </c>
      <c r="F39" s="296" t="s">
        <v>72</v>
      </c>
      <c r="G39" s="292" t="s">
        <v>76</v>
      </c>
      <c r="H39" s="296" t="s">
        <v>73</v>
      </c>
      <c r="I39" s="296" t="s">
        <v>74</v>
      </c>
      <c r="J39" s="296" t="s">
        <v>407</v>
      </c>
      <c r="K39" s="21"/>
      <c r="L39" s="251" t="s">
        <v>446</v>
      </c>
    </row>
    <row r="40" spans="5:12" ht="12.75" hidden="1">
      <c r="E40" s="293" t="s">
        <v>454</v>
      </c>
      <c r="F40" s="295"/>
      <c r="G40" s="295"/>
      <c r="H40" s="295"/>
      <c r="I40" s="295"/>
      <c r="J40" s="295"/>
      <c r="K40" s="201"/>
      <c r="L40" s="291">
        <f>SUM(F40:I40)</f>
        <v>0</v>
      </c>
    </row>
    <row r="41" spans="5:12" ht="12.75" hidden="1">
      <c r="E41" s="293" t="s">
        <v>510</v>
      </c>
      <c r="F41" s="295"/>
      <c r="G41" s="295"/>
      <c r="H41" s="295"/>
      <c r="I41" s="295"/>
      <c r="J41" s="295"/>
      <c r="K41" s="201"/>
      <c r="L41" s="291">
        <f>SUM(F41:I41)</f>
        <v>0</v>
      </c>
    </row>
    <row r="42" spans="5:12" ht="12.75" hidden="1">
      <c r="E42" s="293" t="s">
        <v>511</v>
      </c>
      <c r="F42" s="295"/>
      <c r="G42" s="295"/>
      <c r="H42" s="295"/>
      <c r="I42" s="295"/>
      <c r="J42" s="295"/>
      <c r="K42" s="201"/>
      <c r="L42" s="291">
        <f>SUM(F42:I42)</f>
        <v>0</v>
      </c>
    </row>
    <row r="43" spans="5:12" ht="12.75" hidden="1">
      <c r="E43" s="251" t="s">
        <v>446</v>
      </c>
      <c r="F43" s="294">
        <f>SUM(F40:F42)</f>
        <v>0</v>
      </c>
      <c r="G43" s="290">
        <f>SUM(G40:G42)</f>
        <v>0</v>
      </c>
      <c r="H43" s="294">
        <f>SUM(H40:H42)</f>
        <v>0</v>
      </c>
      <c r="I43" s="294">
        <f>SUM(I40:I42)</f>
        <v>0</v>
      </c>
      <c r="J43" s="294">
        <f>SUM(J40:J42)</f>
        <v>0</v>
      </c>
      <c r="K43" s="153"/>
      <c r="L43" s="294">
        <f>SUM(L40:L42)</f>
        <v>0</v>
      </c>
    </row>
  </sheetData>
  <sheetProtection/>
  <mergeCells count="7">
    <mergeCell ref="B19:C19"/>
    <mergeCell ref="L1:O1"/>
    <mergeCell ref="B1:I1"/>
    <mergeCell ref="B4:C4"/>
    <mergeCell ref="B17:C17"/>
    <mergeCell ref="B15:C15"/>
    <mergeCell ref="L2:Q2"/>
  </mergeCells>
  <conditionalFormatting sqref="L4:Q15 E6:J15 F19:J19 L17:Q19 E17:J18">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403</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Q48"/>
  <sheetViews>
    <sheetView workbookViewId="0" topLeftCell="A1">
      <selection activeCell="F22" sqref="F22"/>
    </sheetView>
  </sheetViews>
  <sheetFormatPr defaultColWidth="9.140625" defaultRowHeight="12.75"/>
  <cols>
    <col min="1" max="1" width="8.421875" style="32" customWidth="1"/>
    <col min="2" max="2" width="18.8515625" style="42" bestFit="1" customWidth="1"/>
    <col min="3" max="3" width="60.8515625" style="42" customWidth="1"/>
    <col min="4" max="4" width="7.28125" style="40" customWidth="1"/>
    <col min="5" max="5" width="10.7109375" style="41" customWidth="1"/>
    <col min="6" max="6" width="9.28125" style="42" bestFit="1" customWidth="1"/>
    <col min="7" max="8" width="10.00390625" style="42" bestFit="1" customWidth="1"/>
    <col min="9" max="9" width="9.28125" style="42" customWidth="1"/>
    <col min="10" max="10" width="9.28125" style="42" hidden="1" customWidth="1"/>
    <col min="11" max="11" width="2.7109375" style="42" customWidth="1"/>
    <col min="12" max="12" width="7.28125" style="42" customWidth="1"/>
    <col min="13" max="14" width="5.7109375" style="42" customWidth="1"/>
    <col min="15" max="15" width="4.57421875" style="42" customWidth="1"/>
    <col min="16" max="16" width="4.57421875" style="42" hidden="1" customWidth="1"/>
    <col min="17" max="17" width="5.140625" style="42" customWidth="1"/>
    <col min="18" max="16384" width="9.140625" style="42" customWidth="1"/>
  </cols>
  <sheetData>
    <row r="1" spans="2:15" ht="34.5" customHeight="1">
      <c r="B1" s="407" t="s">
        <v>536</v>
      </c>
      <c r="C1" s="407"/>
      <c r="D1" s="407"/>
      <c r="E1" s="407"/>
      <c r="F1" s="407"/>
      <c r="G1" s="407"/>
      <c r="H1" s="407"/>
      <c r="I1" s="407"/>
      <c r="J1" s="149"/>
      <c r="L1" s="408"/>
      <c r="M1" s="408"/>
      <c r="N1" s="408"/>
      <c r="O1" s="408"/>
    </row>
    <row r="2" spans="1:17" ht="21.75" customHeight="1">
      <c r="A2" s="244"/>
      <c r="C2" s="79" t="s">
        <v>41</v>
      </c>
      <c r="D2" s="80"/>
      <c r="E2" s="25"/>
      <c r="F2" s="33" t="s">
        <v>72</v>
      </c>
      <c r="G2" s="33" t="s">
        <v>76</v>
      </c>
      <c r="H2" s="33" t="s">
        <v>73</v>
      </c>
      <c r="I2" s="33" t="s">
        <v>74</v>
      </c>
      <c r="J2" s="33" t="s">
        <v>407</v>
      </c>
      <c r="L2" s="391" t="s">
        <v>278</v>
      </c>
      <c r="M2" s="391"/>
      <c r="N2" s="391"/>
      <c r="O2" s="391"/>
      <c r="P2" s="391"/>
      <c r="Q2" s="391"/>
    </row>
    <row r="3" spans="1:17" s="1" customFormat="1" ht="40.5" customHeight="1">
      <c r="A3" s="32"/>
      <c r="C3" s="2"/>
      <c r="D3" s="19"/>
      <c r="E3" s="25" t="s">
        <v>75</v>
      </c>
      <c r="F3" s="33" t="s">
        <v>42</v>
      </c>
      <c r="G3" s="33" t="s">
        <v>42</v>
      </c>
      <c r="H3" s="33" t="s">
        <v>42</v>
      </c>
      <c r="I3" s="33" t="s">
        <v>42</v>
      </c>
      <c r="J3" s="33" t="s">
        <v>42</v>
      </c>
      <c r="K3" s="47"/>
      <c r="L3" s="47" t="s">
        <v>72</v>
      </c>
      <c r="M3" s="47" t="s">
        <v>76</v>
      </c>
      <c r="N3" s="47" t="s">
        <v>73</v>
      </c>
      <c r="O3" s="47" t="s">
        <v>74</v>
      </c>
      <c r="P3" s="47" t="s">
        <v>407</v>
      </c>
      <c r="Q3" s="47" t="s">
        <v>43</v>
      </c>
    </row>
    <row r="4" spans="1:17" s="1" customFormat="1" ht="15.75" customHeight="1">
      <c r="A4" s="32"/>
      <c r="C4" s="2"/>
      <c r="D4" s="19"/>
      <c r="E4" s="24"/>
      <c r="F4" s="33"/>
      <c r="G4" s="33"/>
      <c r="H4" s="33"/>
      <c r="I4" s="33"/>
      <c r="J4" s="33"/>
      <c r="K4" s="47"/>
      <c r="L4" s="47"/>
      <c r="M4" s="47"/>
      <c r="N4" s="47"/>
      <c r="O4" s="47"/>
      <c r="P4" s="47"/>
      <c r="Q4" s="47"/>
    </row>
    <row r="5" spans="1:17" s="1" customFormat="1" ht="15.75" customHeight="1">
      <c r="A5" s="32"/>
      <c r="C5" s="33" t="s">
        <v>5</v>
      </c>
      <c r="D5" s="19"/>
      <c r="E5" s="24"/>
      <c r="F5" s="386">
        <v>237</v>
      </c>
      <c r="G5" s="386">
        <f>F22</f>
        <v>52</v>
      </c>
      <c r="H5" s="386">
        <f>G22</f>
        <v>23</v>
      </c>
      <c r="I5" s="387">
        <f>H22</f>
        <v>-47</v>
      </c>
      <c r="J5" s="33"/>
      <c r="K5" s="47"/>
      <c r="L5" s="47"/>
      <c r="M5" s="47"/>
      <c r="N5" s="47"/>
      <c r="O5" s="47"/>
      <c r="P5" s="47"/>
      <c r="Q5" s="47"/>
    </row>
    <row r="6" spans="2:17" ht="12.75">
      <c r="B6" s="2"/>
      <c r="C6" s="79"/>
      <c r="D6" s="80"/>
      <c r="E6" s="25"/>
      <c r="F6" s="35"/>
      <c r="G6" s="35"/>
      <c r="H6" s="35"/>
      <c r="I6" s="35"/>
      <c r="J6" s="35"/>
      <c r="L6" s="141"/>
      <c r="M6" s="141"/>
      <c r="N6" s="141"/>
      <c r="O6" s="141"/>
      <c r="P6" s="141"/>
      <c r="Q6" s="140"/>
    </row>
    <row r="7" spans="2:17" ht="15.75" customHeight="1">
      <c r="B7" s="79" t="s">
        <v>54</v>
      </c>
      <c r="C7" s="79"/>
      <c r="D7" s="80"/>
      <c r="E7" s="25"/>
      <c r="F7" s="81"/>
      <c r="G7" s="81"/>
      <c r="H7" s="81"/>
      <c r="I7" s="81"/>
      <c r="J7" s="81"/>
      <c r="L7" s="141"/>
      <c r="M7" s="141"/>
      <c r="N7" s="141"/>
      <c r="O7" s="141"/>
      <c r="P7" s="141"/>
      <c r="Q7" s="140"/>
    </row>
    <row r="8" spans="1:17" ht="42.75" customHeight="1">
      <c r="A8" s="32">
        <v>1</v>
      </c>
      <c r="B8" s="273" t="s">
        <v>537</v>
      </c>
      <c r="C8" s="274" t="s">
        <v>430</v>
      </c>
      <c r="D8" s="84"/>
      <c r="E8" s="39" t="s">
        <v>80</v>
      </c>
      <c r="F8" s="86">
        <v>-60</v>
      </c>
      <c r="G8" s="86"/>
      <c r="H8" s="86"/>
      <c r="I8" s="86"/>
      <c r="J8" s="86"/>
      <c r="L8" s="361"/>
      <c r="M8" s="361"/>
      <c r="N8" s="361"/>
      <c r="O8" s="361"/>
      <c r="P8" s="361"/>
      <c r="Q8" s="361">
        <f>+SUM(L8:O8)</f>
        <v>0</v>
      </c>
    </row>
    <row r="9" spans="1:17" s="40" customFormat="1" ht="12.75">
      <c r="A9" s="37"/>
      <c r="B9" s="88"/>
      <c r="C9" s="89"/>
      <c r="D9" s="84"/>
      <c r="E9" s="91"/>
      <c r="F9" s="92"/>
      <c r="G9" s="92"/>
      <c r="H9" s="92"/>
      <c r="I9" s="92"/>
      <c r="J9" s="92"/>
      <c r="L9" s="362"/>
      <c r="M9" s="362"/>
      <c r="N9" s="362"/>
      <c r="O9" s="362"/>
      <c r="P9" s="362"/>
      <c r="Q9" s="362"/>
    </row>
    <row r="10" spans="1:17" s="40" customFormat="1" ht="13.5" thickBot="1">
      <c r="A10" s="37"/>
      <c r="B10" s="395" t="s">
        <v>55</v>
      </c>
      <c r="C10" s="395"/>
      <c r="D10" s="93"/>
      <c r="E10" s="91"/>
      <c r="F10" s="94">
        <f>SUM(F8:F9)</f>
        <v>-60</v>
      </c>
      <c r="G10" s="94">
        <f>SUM(G8:G9)</f>
        <v>0</v>
      </c>
      <c r="H10" s="94">
        <f>SUM(H8:H9)</f>
        <v>0</v>
      </c>
      <c r="I10" s="94">
        <f>SUM(I8:I9)</f>
        <v>0</v>
      </c>
      <c r="J10" s="94">
        <f>SUM(J8:J9)</f>
        <v>0</v>
      </c>
      <c r="L10" s="363">
        <f aca="true" t="shared" si="0" ref="L10:Q10">+SUM(L8:L8)</f>
        <v>0</v>
      </c>
      <c r="M10" s="363">
        <f t="shared" si="0"/>
        <v>0</v>
      </c>
      <c r="N10" s="363">
        <f t="shared" si="0"/>
        <v>0</v>
      </c>
      <c r="O10" s="363">
        <f t="shared" si="0"/>
        <v>0</v>
      </c>
      <c r="P10" s="363">
        <f t="shared" si="0"/>
        <v>0</v>
      </c>
      <c r="Q10" s="363">
        <f t="shared" si="0"/>
        <v>0</v>
      </c>
    </row>
    <row r="11" spans="1:17" s="40" customFormat="1" ht="12.75">
      <c r="A11" s="37"/>
      <c r="B11" s="95" t="s">
        <v>56</v>
      </c>
      <c r="C11" s="96"/>
      <c r="D11" s="84"/>
      <c r="E11" s="91"/>
      <c r="F11" s="97"/>
      <c r="G11" s="97"/>
      <c r="H11" s="97"/>
      <c r="I11" s="97"/>
      <c r="J11" s="97"/>
      <c r="L11" s="364"/>
      <c r="M11" s="364"/>
      <c r="N11" s="364"/>
      <c r="O11" s="364"/>
      <c r="P11" s="364"/>
      <c r="Q11" s="364"/>
    </row>
    <row r="12" spans="1:17" ht="12.75">
      <c r="A12" s="32">
        <f>+A8+1</f>
        <v>2</v>
      </c>
      <c r="B12" s="273" t="s">
        <v>539</v>
      </c>
      <c r="C12" s="274" t="s">
        <v>441</v>
      </c>
      <c r="D12" s="84"/>
      <c r="E12" s="39" t="s">
        <v>80</v>
      </c>
      <c r="F12" s="86">
        <v>-100</v>
      </c>
      <c r="G12" s="86"/>
      <c r="H12" s="86"/>
      <c r="I12" s="86"/>
      <c r="J12" s="86"/>
      <c r="L12" s="361"/>
      <c r="M12" s="361"/>
      <c r="N12" s="361"/>
      <c r="O12" s="361"/>
      <c r="P12" s="365"/>
      <c r="Q12" s="361">
        <f>+SUM(L12:O12)</f>
        <v>0</v>
      </c>
    </row>
    <row r="13" spans="1:17" ht="38.25">
      <c r="A13" s="32">
        <f>+A12+1</f>
        <v>3</v>
      </c>
      <c r="B13" s="82" t="s">
        <v>539</v>
      </c>
      <c r="C13" s="98" t="s">
        <v>116</v>
      </c>
      <c r="D13" s="84"/>
      <c r="E13" s="39" t="s">
        <v>84</v>
      </c>
      <c r="F13" s="85">
        <v>-10</v>
      </c>
      <c r="G13" s="87">
        <v>-4</v>
      </c>
      <c r="H13" s="85"/>
      <c r="I13" s="85"/>
      <c r="J13" s="85"/>
      <c r="L13" s="366"/>
      <c r="M13" s="366"/>
      <c r="N13" s="366"/>
      <c r="O13" s="366"/>
      <c r="P13" s="367"/>
      <c r="Q13" s="366">
        <f>+SUM(L13:O13)</f>
        <v>0</v>
      </c>
    </row>
    <row r="14" spans="1:17" ht="30.75" customHeight="1">
      <c r="A14" s="32">
        <f>+A13+1</f>
        <v>4</v>
      </c>
      <c r="B14" s="82" t="s">
        <v>539</v>
      </c>
      <c r="C14" s="98" t="s">
        <v>11</v>
      </c>
      <c r="D14" s="84"/>
      <c r="E14" s="39" t="s">
        <v>84</v>
      </c>
      <c r="F14" s="85">
        <v>-15</v>
      </c>
      <c r="G14" s="85"/>
      <c r="H14" s="85"/>
      <c r="I14" s="85"/>
      <c r="J14" s="85"/>
      <c r="L14" s="366"/>
      <c r="M14" s="366"/>
      <c r="N14" s="366"/>
      <c r="O14" s="366"/>
      <c r="P14" s="367"/>
      <c r="Q14" s="366">
        <f>+SUM(L14:O14)</f>
        <v>0</v>
      </c>
    </row>
    <row r="15" spans="1:17" ht="12.75">
      <c r="A15" s="32">
        <f>+A14+1</f>
        <v>5</v>
      </c>
      <c r="B15" s="82" t="s">
        <v>541</v>
      </c>
      <c r="C15" s="98" t="s">
        <v>14</v>
      </c>
      <c r="D15" s="84"/>
      <c r="E15" s="39" t="s">
        <v>83</v>
      </c>
      <c r="F15" s="85"/>
      <c r="G15" s="85"/>
      <c r="H15" s="87">
        <v>-40</v>
      </c>
      <c r="I15" s="87"/>
      <c r="J15" s="87"/>
      <c r="L15" s="366"/>
      <c r="M15" s="366"/>
      <c r="N15" s="366">
        <v>1</v>
      </c>
      <c r="O15" s="366"/>
      <c r="P15" s="367"/>
      <c r="Q15" s="366">
        <f>+SUM(L15:O15)</f>
        <v>1</v>
      </c>
    </row>
    <row r="16" spans="1:17" ht="25.5">
      <c r="A16" s="32">
        <f>+A15+1</f>
        <v>6</v>
      </c>
      <c r="B16" s="273" t="s">
        <v>471</v>
      </c>
      <c r="C16" s="274" t="s">
        <v>547</v>
      </c>
      <c r="D16" s="84"/>
      <c r="E16" s="39" t="s">
        <v>83</v>
      </c>
      <c r="F16" s="86"/>
      <c r="G16" s="86">
        <v>-25</v>
      </c>
      <c r="H16" s="86">
        <v>-30</v>
      </c>
      <c r="I16" s="86"/>
      <c r="J16" s="86"/>
      <c r="L16" s="361"/>
      <c r="M16" s="361">
        <v>1</v>
      </c>
      <c r="N16" s="361">
        <v>1</v>
      </c>
      <c r="O16" s="361"/>
      <c r="P16" s="365"/>
      <c r="Q16" s="361">
        <f>+SUM(L16:O16)</f>
        <v>2</v>
      </c>
    </row>
    <row r="17" spans="1:17" s="40" customFormat="1" ht="12.75">
      <c r="A17" s="37"/>
      <c r="B17" s="88"/>
      <c r="C17" s="89"/>
      <c r="D17" s="84"/>
      <c r="E17" s="91"/>
      <c r="F17" s="90"/>
      <c r="G17" s="90"/>
      <c r="H17" s="90"/>
      <c r="I17" s="90"/>
      <c r="J17" s="90"/>
      <c r="L17" s="362"/>
      <c r="M17" s="362"/>
      <c r="N17" s="362"/>
      <c r="O17" s="362"/>
      <c r="P17" s="362"/>
      <c r="Q17" s="368"/>
    </row>
    <row r="18" spans="1:17" s="40" customFormat="1" ht="13.5" thickBot="1">
      <c r="A18" s="37"/>
      <c r="B18" s="395" t="s">
        <v>58</v>
      </c>
      <c r="C18" s="395"/>
      <c r="D18" s="93"/>
      <c r="E18" s="91"/>
      <c r="F18" s="94">
        <f>SUM(F12:F16)</f>
        <v>-125</v>
      </c>
      <c r="G18" s="94">
        <f>SUM(G12:G16)</f>
        <v>-29</v>
      </c>
      <c r="H18" s="94">
        <f>SUM(H12:H16)</f>
        <v>-70</v>
      </c>
      <c r="I18" s="94">
        <f>SUM(I12:I16)</f>
        <v>0</v>
      </c>
      <c r="J18" s="94">
        <f>SUM(J12:J16)</f>
        <v>0</v>
      </c>
      <c r="L18" s="363">
        <f aca="true" t="shared" si="1" ref="L18:Q18">+SUM(L12:L16)</f>
        <v>0</v>
      </c>
      <c r="M18" s="363">
        <f t="shared" si="1"/>
        <v>1</v>
      </c>
      <c r="N18" s="363">
        <f t="shared" si="1"/>
        <v>2</v>
      </c>
      <c r="O18" s="363">
        <f t="shared" si="1"/>
        <v>0</v>
      </c>
      <c r="P18" s="363">
        <f t="shared" si="1"/>
        <v>0</v>
      </c>
      <c r="Q18" s="363">
        <f t="shared" si="1"/>
        <v>3</v>
      </c>
    </row>
    <row r="19" spans="5:17" ht="12.75">
      <c r="E19" s="39"/>
      <c r="F19" s="99"/>
      <c r="G19" s="99"/>
      <c r="H19" s="99"/>
      <c r="I19" s="99"/>
      <c r="J19" s="99"/>
      <c r="L19" s="369"/>
      <c r="M19" s="369"/>
      <c r="N19" s="369"/>
      <c r="O19" s="369"/>
      <c r="P19" s="369"/>
      <c r="Q19" s="369"/>
    </row>
    <row r="20" spans="1:17" s="40" customFormat="1" ht="13.5" thickBot="1">
      <c r="A20" s="37"/>
      <c r="B20" s="395" t="s">
        <v>17</v>
      </c>
      <c r="C20" s="395"/>
      <c r="D20" s="93"/>
      <c r="E20" s="91"/>
      <c r="F20" s="94">
        <f>+F18+F10</f>
        <v>-185</v>
      </c>
      <c r="G20" s="94">
        <f>+G18+G10</f>
        <v>-29</v>
      </c>
      <c r="H20" s="94">
        <f>+H18+H10</f>
        <v>-70</v>
      </c>
      <c r="I20" s="94">
        <f>+I18+I10</f>
        <v>0</v>
      </c>
      <c r="J20" s="94">
        <f>+J18+J10</f>
        <v>0</v>
      </c>
      <c r="L20" s="345">
        <f aca="true" t="shared" si="2" ref="L20:Q20">+L18+L10</f>
        <v>0</v>
      </c>
      <c r="M20" s="345">
        <f t="shared" si="2"/>
        <v>1</v>
      </c>
      <c r="N20" s="345">
        <f t="shared" si="2"/>
        <v>2</v>
      </c>
      <c r="O20" s="345">
        <f t="shared" si="2"/>
        <v>0</v>
      </c>
      <c r="P20" s="345">
        <f t="shared" si="2"/>
        <v>0</v>
      </c>
      <c r="Q20" s="345">
        <f t="shared" si="2"/>
        <v>3</v>
      </c>
    </row>
    <row r="21" spans="1:17" s="40" customFormat="1" ht="12.75">
      <c r="A21" s="37"/>
      <c r="B21" s="93"/>
      <c r="C21" s="93"/>
      <c r="D21" s="93"/>
      <c r="E21" s="91"/>
      <c r="F21" s="385"/>
      <c r="G21" s="385"/>
      <c r="H21" s="385"/>
      <c r="I21" s="385"/>
      <c r="J21" s="385"/>
      <c r="L21" s="348"/>
      <c r="M21" s="348"/>
      <c r="N21" s="348"/>
      <c r="O21" s="348"/>
      <c r="P21" s="348"/>
      <c r="Q21" s="348"/>
    </row>
    <row r="22" spans="2:17" s="21" customFormat="1" ht="15" customHeight="1" thickBot="1">
      <c r="B22" s="393" t="s">
        <v>6</v>
      </c>
      <c r="C22" s="393"/>
      <c r="D22" s="11"/>
      <c r="E22" s="48"/>
      <c r="F22" s="12">
        <f>F5+F20</f>
        <v>52</v>
      </c>
      <c r="G22" s="12">
        <f>G5+G20</f>
        <v>23</v>
      </c>
      <c r="H22" s="12">
        <f>H5+H20</f>
        <v>-47</v>
      </c>
      <c r="I22" s="12">
        <f>I5+I20</f>
        <v>-47</v>
      </c>
      <c r="J22" s="35"/>
      <c r="L22" s="348"/>
      <c r="M22" s="348"/>
      <c r="N22" s="348"/>
      <c r="O22" s="348"/>
      <c r="P22" s="348"/>
      <c r="Q22" s="348"/>
    </row>
    <row r="23" spans="5:10" ht="12.75">
      <c r="E23" s="39"/>
      <c r="F23" s="99"/>
      <c r="G23" s="99"/>
      <c r="H23" s="99"/>
      <c r="I23" s="99"/>
      <c r="J23" s="99"/>
    </row>
    <row r="24" spans="1:17" s="1" customFormat="1" ht="12.75" hidden="1">
      <c r="A24" s="32"/>
      <c r="B24" s="2" t="s">
        <v>270</v>
      </c>
      <c r="D24" s="21"/>
      <c r="E24" s="48"/>
      <c r="F24" s="35">
        <f>2208.82+F20</f>
        <v>2023.8200000000002</v>
      </c>
      <c r="G24" s="35">
        <f>F24+G20</f>
        <v>1994.8200000000002</v>
      </c>
      <c r="H24" s="35">
        <f>G24+H20</f>
        <v>1924.8200000000002</v>
      </c>
      <c r="I24" s="35">
        <f>H24+I20</f>
        <v>1924.8200000000002</v>
      </c>
      <c r="J24" s="35">
        <f>I24+J20</f>
        <v>1924.8200000000002</v>
      </c>
      <c r="Q24" s="2"/>
    </row>
    <row r="25" spans="1:17" s="1" customFormat="1" ht="12.75" hidden="1">
      <c r="A25" s="32"/>
      <c r="B25" s="2" t="s">
        <v>467</v>
      </c>
      <c r="C25" s="2"/>
      <c r="D25" s="21"/>
      <c r="E25" s="48"/>
      <c r="F25" s="35">
        <v>2077.82</v>
      </c>
      <c r="G25" s="35">
        <v>2043.82</v>
      </c>
      <c r="H25" s="35">
        <v>2003.82</v>
      </c>
      <c r="I25" s="35">
        <v>1963.744</v>
      </c>
      <c r="J25" s="35">
        <v>1924.469</v>
      </c>
      <c r="Q25" s="2"/>
    </row>
    <row r="26" spans="1:17" s="1" customFormat="1" ht="12.75" hidden="1">
      <c r="A26" s="32"/>
      <c r="B26" s="2" t="s">
        <v>473</v>
      </c>
      <c r="D26" s="21"/>
      <c r="E26" s="48"/>
      <c r="F26" s="35">
        <f>F25-F24</f>
        <v>54</v>
      </c>
      <c r="G26" s="35">
        <f>G25-G24</f>
        <v>48.99999999999977</v>
      </c>
      <c r="H26" s="35">
        <f>H25-H24</f>
        <v>78.99999999999977</v>
      </c>
      <c r="I26" s="35">
        <f>I25-I24</f>
        <v>38.92399999999975</v>
      </c>
      <c r="J26" s="35">
        <f>J25-J24</f>
        <v>-0.3510000000001128</v>
      </c>
      <c r="Q26" s="2"/>
    </row>
    <row r="27" spans="2:4" ht="12.75">
      <c r="B27" s="1"/>
      <c r="C27" s="1"/>
      <c r="D27" s="21"/>
    </row>
    <row r="28" spans="2:4" ht="12.75">
      <c r="B28" s="43"/>
      <c r="C28" s="2" t="s">
        <v>469</v>
      </c>
      <c r="D28" s="21"/>
    </row>
    <row r="29" spans="2:4" ht="12.75">
      <c r="B29" s="186"/>
      <c r="C29" s="245"/>
      <c r="D29" s="19"/>
    </row>
    <row r="31" ht="12.75" hidden="1"/>
    <row r="32" spans="3:12" ht="12.75" hidden="1">
      <c r="C32" s="33" t="s">
        <v>472</v>
      </c>
      <c r="D32" s="21"/>
      <c r="E32" s="297" t="s">
        <v>445</v>
      </c>
      <c r="F32" s="296" t="s">
        <v>72</v>
      </c>
      <c r="G32" s="292" t="s">
        <v>76</v>
      </c>
      <c r="H32" s="296" t="s">
        <v>73</v>
      </c>
      <c r="I32" s="296" t="s">
        <v>74</v>
      </c>
      <c r="J32" s="296" t="s">
        <v>407</v>
      </c>
      <c r="K32" s="21"/>
      <c r="L32" s="251" t="s">
        <v>446</v>
      </c>
    </row>
    <row r="33" spans="3:12" ht="12.75" hidden="1">
      <c r="C33" s="33"/>
      <c r="D33" s="21"/>
      <c r="E33" s="293" t="s">
        <v>454</v>
      </c>
      <c r="F33" s="295">
        <f>F15+F16</f>
        <v>0</v>
      </c>
      <c r="G33" s="295">
        <f>G15+G16</f>
        <v>-25</v>
      </c>
      <c r="H33" s="295">
        <f>H15+H16</f>
        <v>-70</v>
      </c>
      <c r="I33" s="295">
        <f>I15+I16</f>
        <v>0</v>
      </c>
      <c r="J33" s="295">
        <f>J15+J16</f>
        <v>0</v>
      </c>
      <c r="K33" s="201"/>
      <c r="L33" s="291">
        <f>SUM(F33:I33)</f>
        <v>-95</v>
      </c>
    </row>
    <row r="34" spans="3:12" ht="12.75" hidden="1">
      <c r="C34" s="33"/>
      <c r="D34" s="21"/>
      <c r="E34" s="293" t="s">
        <v>510</v>
      </c>
      <c r="F34" s="295">
        <f>F13+F14</f>
        <v>-25</v>
      </c>
      <c r="G34" s="295">
        <f>G13+G14</f>
        <v>-4</v>
      </c>
      <c r="H34" s="295">
        <f>H13+H14</f>
        <v>0</v>
      </c>
      <c r="I34" s="295">
        <f>I13+I14</f>
        <v>0</v>
      </c>
      <c r="J34" s="295">
        <f>J13+J14</f>
        <v>0</v>
      </c>
      <c r="K34" s="201"/>
      <c r="L34" s="291">
        <f>SUM(F34:I34)</f>
        <v>-29</v>
      </c>
    </row>
    <row r="35" spans="3:12" ht="12.75" hidden="1">
      <c r="C35" s="33"/>
      <c r="D35" s="21"/>
      <c r="E35" s="293" t="s">
        <v>511</v>
      </c>
      <c r="F35" s="295">
        <f>F12</f>
        <v>-100</v>
      </c>
      <c r="G35" s="295">
        <f>G12</f>
        <v>0</v>
      </c>
      <c r="H35" s="295">
        <f>H12</f>
        <v>0</v>
      </c>
      <c r="I35" s="295">
        <f>I12</f>
        <v>0</v>
      </c>
      <c r="J35" s="295">
        <f>J12</f>
        <v>0</v>
      </c>
      <c r="K35" s="201"/>
      <c r="L35" s="291">
        <f>SUM(F35:I35)</f>
        <v>-100</v>
      </c>
    </row>
    <row r="36" spans="3:12" ht="12.75" hidden="1">
      <c r="C36" s="33"/>
      <c r="D36" s="21"/>
      <c r="E36" s="251" t="s">
        <v>446</v>
      </c>
      <c r="F36" s="294">
        <f>SUM(F33:F35)</f>
        <v>-125</v>
      </c>
      <c r="G36" s="290">
        <f aca="true" t="shared" si="3" ref="G36:L36">SUM(G33:G35)</f>
        <v>-29</v>
      </c>
      <c r="H36" s="294">
        <f t="shared" si="3"/>
        <v>-70</v>
      </c>
      <c r="I36" s="294">
        <f t="shared" si="3"/>
        <v>0</v>
      </c>
      <c r="J36" s="294">
        <f t="shared" si="3"/>
        <v>0</v>
      </c>
      <c r="K36" s="153"/>
      <c r="L36" s="294">
        <f t="shared" si="3"/>
        <v>-224</v>
      </c>
    </row>
    <row r="37" spans="3:12" ht="12.75" hidden="1">
      <c r="C37" s="33"/>
      <c r="D37" s="21"/>
      <c r="E37" s="48"/>
      <c r="F37" s="1"/>
      <c r="G37" s="1"/>
      <c r="H37" s="1"/>
      <c r="I37" s="1"/>
      <c r="J37" s="1"/>
      <c r="K37" s="1"/>
      <c r="L37" s="1"/>
    </row>
    <row r="38" spans="3:12" ht="12.75" hidden="1">
      <c r="C38" s="33" t="s">
        <v>485</v>
      </c>
      <c r="D38" s="21"/>
      <c r="E38" s="297" t="s">
        <v>445</v>
      </c>
      <c r="F38" s="296" t="s">
        <v>72</v>
      </c>
      <c r="G38" s="292" t="s">
        <v>76</v>
      </c>
      <c r="H38" s="296" t="s">
        <v>73</v>
      </c>
      <c r="I38" s="296" t="s">
        <v>74</v>
      </c>
      <c r="J38" s="296" t="s">
        <v>407</v>
      </c>
      <c r="K38" s="21"/>
      <c r="L38" s="251" t="s">
        <v>446</v>
      </c>
    </row>
    <row r="39" spans="3:12" ht="12.75" hidden="1">
      <c r="C39" s="33"/>
      <c r="D39" s="21"/>
      <c r="E39" s="293" t="s">
        <v>454</v>
      </c>
      <c r="F39" s="295"/>
      <c r="G39" s="295"/>
      <c r="H39" s="295"/>
      <c r="I39" s="295"/>
      <c r="J39" s="295"/>
      <c r="K39" s="201"/>
      <c r="L39" s="291">
        <f>SUM(F39:I39)</f>
        <v>0</v>
      </c>
    </row>
    <row r="40" spans="3:12" ht="12.75" hidden="1">
      <c r="C40" s="33"/>
      <c r="D40" s="21"/>
      <c r="E40" s="293" t="s">
        <v>510</v>
      </c>
      <c r="F40" s="295"/>
      <c r="G40" s="295"/>
      <c r="H40" s="295"/>
      <c r="I40" s="295"/>
      <c r="J40" s="295"/>
      <c r="K40" s="201"/>
      <c r="L40" s="291">
        <f>SUM(F40:I40)</f>
        <v>0</v>
      </c>
    </row>
    <row r="41" spans="3:12" ht="12.75" hidden="1">
      <c r="C41" s="33"/>
      <c r="D41" s="21"/>
      <c r="E41" s="293" t="s">
        <v>511</v>
      </c>
      <c r="F41" s="295"/>
      <c r="G41" s="295"/>
      <c r="H41" s="295"/>
      <c r="I41" s="295"/>
      <c r="J41" s="295"/>
      <c r="K41" s="201"/>
      <c r="L41" s="291">
        <f>SUM(F41:I41)</f>
        <v>0</v>
      </c>
    </row>
    <row r="42" spans="3:12" ht="12.75" hidden="1">
      <c r="C42" s="33"/>
      <c r="D42" s="21"/>
      <c r="E42" s="251" t="s">
        <v>446</v>
      </c>
      <c r="F42" s="294">
        <f>SUM(F39:F41)</f>
        <v>0</v>
      </c>
      <c r="G42" s="290">
        <f>SUM(G39:G41)</f>
        <v>0</v>
      </c>
      <c r="H42" s="294">
        <f>SUM(H39:H41)</f>
        <v>0</v>
      </c>
      <c r="I42" s="294">
        <f>SUM(I39:I41)</f>
        <v>0</v>
      </c>
      <c r="J42" s="294">
        <f>SUM(J39:J41)</f>
        <v>0</v>
      </c>
      <c r="K42" s="153"/>
      <c r="L42" s="294">
        <f>SUM(L39:L41)</f>
        <v>0</v>
      </c>
    </row>
    <row r="43" spans="3:12" ht="12.75" hidden="1">
      <c r="C43" s="33"/>
      <c r="D43" s="21"/>
      <c r="E43" s="48"/>
      <c r="F43" s="1"/>
      <c r="G43" s="1"/>
      <c r="H43" s="1"/>
      <c r="I43" s="1"/>
      <c r="J43" s="1"/>
      <c r="K43" s="1"/>
      <c r="L43" s="1"/>
    </row>
    <row r="44" spans="3:12" ht="12.75" hidden="1">
      <c r="C44" s="33" t="s">
        <v>27</v>
      </c>
      <c r="D44" s="21"/>
      <c r="E44" s="297" t="s">
        <v>445</v>
      </c>
      <c r="F44" s="296" t="s">
        <v>72</v>
      </c>
      <c r="G44" s="292" t="s">
        <v>76</v>
      </c>
      <c r="H44" s="296" t="s">
        <v>73</v>
      </c>
      <c r="I44" s="296" t="s">
        <v>74</v>
      </c>
      <c r="J44" s="296" t="s">
        <v>407</v>
      </c>
      <c r="K44" s="21"/>
      <c r="L44" s="251" t="s">
        <v>446</v>
      </c>
    </row>
    <row r="45" spans="3:12" ht="12.75" hidden="1">
      <c r="C45" s="1"/>
      <c r="D45" s="21"/>
      <c r="E45" s="293" t="s">
        <v>454</v>
      </c>
      <c r="F45" s="295"/>
      <c r="G45" s="295"/>
      <c r="H45" s="295"/>
      <c r="I45" s="295"/>
      <c r="J45" s="295"/>
      <c r="K45" s="201"/>
      <c r="L45" s="291">
        <f>SUM(F45:I45)</f>
        <v>0</v>
      </c>
    </row>
    <row r="46" spans="3:12" ht="12.75" hidden="1">
      <c r="C46" s="1"/>
      <c r="D46" s="21"/>
      <c r="E46" s="293" t="s">
        <v>510</v>
      </c>
      <c r="F46" s="295"/>
      <c r="G46" s="295"/>
      <c r="H46" s="295"/>
      <c r="I46" s="295"/>
      <c r="J46" s="295"/>
      <c r="K46" s="201"/>
      <c r="L46" s="291">
        <f>SUM(F46:I46)</f>
        <v>0</v>
      </c>
    </row>
    <row r="47" spans="3:12" ht="12.75" hidden="1">
      <c r="C47" s="1"/>
      <c r="D47" s="21"/>
      <c r="E47" s="293" t="s">
        <v>511</v>
      </c>
      <c r="F47" s="295">
        <f>F8</f>
        <v>-60</v>
      </c>
      <c r="G47" s="295">
        <f>G8</f>
        <v>0</v>
      </c>
      <c r="H47" s="295">
        <f>H8</f>
        <v>0</v>
      </c>
      <c r="I47" s="295">
        <f>I8</f>
        <v>0</v>
      </c>
      <c r="J47" s="295">
        <f>J8</f>
        <v>0</v>
      </c>
      <c r="K47" s="201"/>
      <c r="L47" s="291">
        <f>SUM(F47:I47)</f>
        <v>-60</v>
      </c>
    </row>
    <row r="48" spans="3:12" ht="12.75" hidden="1">
      <c r="C48" s="1"/>
      <c r="D48" s="21"/>
      <c r="E48" s="251" t="s">
        <v>446</v>
      </c>
      <c r="F48" s="294">
        <f>SUM(F45:F47)</f>
        <v>-60</v>
      </c>
      <c r="G48" s="290">
        <f>SUM(G45:G47)</f>
        <v>0</v>
      </c>
      <c r="H48" s="294">
        <f>SUM(H45:H47)</f>
        <v>0</v>
      </c>
      <c r="I48" s="294">
        <f>SUM(I45:I47)</f>
        <v>0</v>
      </c>
      <c r="J48" s="294">
        <f>SUM(J45:J47)</f>
        <v>0</v>
      </c>
      <c r="K48" s="153"/>
      <c r="L48" s="294">
        <f>SUM(L45:L47)</f>
        <v>-60</v>
      </c>
    </row>
    <row r="49" ht="12.75" hidden="1"/>
  </sheetData>
  <mergeCells count="7">
    <mergeCell ref="B22:C22"/>
    <mergeCell ref="L1:O1"/>
    <mergeCell ref="B1:I1"/>
    <mergeCell ref="B20:C20"/>
    <mergeCell ref="B10:C10"/>
    <mergeCell ref="B18:C18"/>
    <mergeCell ref="L2:Q2"/>
  </mergeCells>
  <conditionalFormatting sqref="L8:Q18 E9:E11 F8:J18 L20:Q22 F20:J22">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5" r:id="rId1"/>
  <headerFooter alignWithMargins="0">
    <oddHeader>&amp;C&amp;16Detailed General Fund Budget Proposals 2013-17&amp;R&amp;16Appendix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5.140625" style="27" bestFit="1" customWidth="1"/>
    <col min="2" max="2" width="21.28125" style="1" customWidth="1"/>
    <col min="3" max="3" width="43.00390625" style="1" customWidth="1"/>
    <col min="4" max="4" width="5.7109375" style="21" customWidth="1"/>
    <col min="5" max="5" width="9.140625" style="44" customWidth="1"/>
    <col min="6" max="7" width="9.140625" style="1" customWidth="1"/>
    <col min="8" max="9" width="10.8515625" style="1" bestFit="1" customWidth="1"/>
    <col min="10" max="10" width="10.8515625" style="1" hidden="1" customWidth="1"/>
    <col min="11" max="11" width="2.7109375" style="118" customWidth="1"/>
    <col min="12" max="12" width="6.8515625" style="118" customWidth="1"/>
    <col min="13" max="15" width="5.7109375" style="118" bestFit="1" customWidth="1"/>
    <col min="16" max="16" width="5.7109375" style="118" hidden="1" customWidth="1"/>
    <col min="17" max="17" width="5.7109375" style="118" bestFit="1" customWidth="1"/>
    <col min="18" max="16384" width="9.140625" style="1" customWidth="1"/>
  </cols>
  <sheetData>
    <row r="1" spans="2:17" ht="33" customHeight="1">
      <c r="B1" s="407" t="s">
        <v>412</v>
      </c>
      <c r="C1" s="407"/>
      <c r="D1" s="407"/>
      <c r="E1" s="407"/>
      <c r="F1" s="407"/>
      <c r="G1" s="407"/>
      <c r="H1" s="407"/>
      <c r="I1" s="407"/>
      <c r="J1" s="149"/>
      <c r="K1" s="1"/>
      <c r="L1" s="1"/>
      <c r="M1" s="1"/>
      <c r="N1" s="1"/>
      <c r="O1" s="1"/>
      <c r="P1" s="1"/>
      <c r="Q1" s="1"/>
    </row>
    <row r="2" spans="1:17" ht="18.75" customHeight="1">
      <c r="A2" s="244"/>
      <c r="C2" s="2" t="s">
        <v>41</v>
      </c>
      <c r="D2" s="19"/>
      <c r="E2" s="24"/>
      <c r="F2" s="33" t="s">
        <v>72</v>
      </c>
      <c r="G2" s="33" t="s">
        <v>76</v>
      </c>
      <c r="H2" s="33" t="s">
        <v>73</v>
      </c>
      <c r="I2" s="33" t="s">
        <v>74</v>
      </c>
      <c r="J2" s="33" t="s">
        <v>407</v>
      </c>
      <c r="K2" s="1"/>
      <c r="L2" s="391" t="s">
        <v>278</v>
      </c>
      <c r="M2" s="391"/>
      <c r="N2" s="391"/>
      <c r="O2" s="391"/>
      <c r="P2" s="391"/>
      <c r="Q2" s="391"/>
    </row>
    <row r="3" spans="3:17" ht="37.5" customHeight="1">
      <c r="C3" s="2"/>
      <c r="D3" s="19"/>
      <c r="E3" s="36" t="s">
        <v>75</v>
      </c>
      <c r="F3" s="33" t="s">
        <v>42</v>
      </c>
      <c r="G3" s="33" t="s">
        <v>42</v>
      </c>
      <c r="H3" s="33" t="s">
        <v>42</v>
      </c>
      <c r="I3" s="33" t="s">
        <v>42</v>
      </c>
      <c r="J3" s="33" t="s">
        <v>42</v>
      </c>
      <c r="K3" s="1"/>
      <c r="L3" s="127" t="s">
        <v>72</v>
      </c>
      <c r="M3" s="127" t="s">
        <v>76</v>
      </c>
      <c r="N3" s="127" t="s">
        <v>73</v>
      </c>
      <c r="O3" s="127" t="s">
        <v>74</v>
      </c>
      <c r="P3" s="127" t="s">
        <v>407</v>
      </c>
      <c r="Q3" s="127" t="s">
        <v>43</v>
      </c>
    </row>
    <row r="4" spans="2:17" ht="18.75" customHeight="1">
      <c r="B4" s="2"/>
      <c r="E4" s="36"/>
      <c r="F4" s="35"/>
      <c r="G4" s="35"/>
      <c r="H4" s="35"/>
      <c r="I4" s="35"/>
      <c r="J4" s="35"/>
      <c r="L4" s="127"/>
      <c r="M4" s="127"/>
      <c r="N4" s="127"/>
      <c r="O4" s="127"/>
      <c r="P4" s="127"/>
      <c r="Q4" s="127"/>
    </row>
    <row r="5" spans="2:17" ht="17.25" customHeight="1">
      <c r="B5" s="2"/>
      <c r="C5" s="33" t="s">
        <v>5</v>
      </c>
      <c r="E5" s="36"/>
      <c r="F5" s="386">
        <v>814</v>
      </c>
      <c r="G5" s="386">
        <f>F39</f>
        <v>861</v>
      </c>
      <c r="H5" s="386">
        <f>G39</f>
        <v>864</v>
      </c>
      <c r="I5" s="386">
        <f>H39</f>
        <v>560</v>
      </c>
      <c r="J5" s="35"/>
      <c r="L5" s="127"/>
      <c r="M5" s="127"/>
      <c r="N5" s="127"/>
      <c r="O5" s="127"/>
      <c r="P5" s="127"/>
      <c r="Q5" s="127"/>
    </row>
    <row r="6" spans="2:17" ht="17.25" customHeight="1">
      <c r="B6" s="2"/>
      <c r="E6" s="36"/>
      <c r="F6" s="35"/>
      <c r="G6" s="35"/>
      <c r="H6" s="35"/>
      <c r="I6" s="35"/>
      <c r="J6" s="35"/>
      <c r="L6" s="127"/>
      <c r="M6" s="127"/>
      <c r="N6" s="127"/>
      <c r="O6" s="127"/>
      <c r="P6" s="127"/>
      <c r="Q6" s="127"/>
    </row>
    <row r="7" spans="1:17" s="21" customFormat="1" ht="19.5" customHeight="1">
      <c r="A7" s="28"/>
      <c r="B7" s="17" t="s">
        <v>56</v>
      </c>
      <c r="C7" s="14"/>
      <c r="D7" s="14"/>
      <c r="E7" s="38"/>
      <c r="F7" s="15"/>
      <c r="G7" s="15"/>
      <c r="H7" s="15"/>
      <c r="I7" s="15"/>
      <c r="J7" s="15"/>
      <c r="K7" s="126"/>
      <c r="L7" s="129"/>
      <c r="M7" s="129"/>
      <c r="N7" s="129"/>
      <c r="O7" s="129"/>
      <c r="P7" s="129"/>
      <c r="Q7" s="129"/>
    </row>
    <row r="8" spans="1:17" ht="25.5">
      <c r="A8" s="27">
        <v>1</v>
      </c>
      <c r="B8" s="4" t="s">
        <v>488</v>
      </c>
      <c r="C8" s="5" t="s">
        <v>532</v>
      </c>
      <c r="D8" s="14"/>
      <c r="E8" s="34" t="s">
        <v>83</v>
      </c>
      <c r="F8" s="110"/>
      <c r="G8" s="110"/>
      <c r="H8" s="116">
        <v>-150</v>
      </c>
      <c r="I8" s="116"/>
      <c r="J8" s="116"/>
      <c r="L8" s="346"/>
      <c r="M8" s="346"/>
      <c r="N8" s="346"/>
      <c r="O8" s="346"/>
      <c r="P8" s="346"/>
      <c r="Q8" s="346">
        <f aca="true" t="shared" si="0" ref="Q8:Q16">+SUM(L8:O8)</f>
        <v>0</v>
      </c>
    </row>
    <row r="9" spans="1:17" ht="25.5">
      <c r="A9" s="27">
        <f aca="true" t="shared" si="1" ref="A9:A16">+A8+1</f>
        <v>2</v>
      </c>
      <c r="B9" s="4" t="s">
        <v>488</v>
      </c>
      <c r="C9" s="5" t="s">
        <v>339</v>
      </c>
      <c r="D9" s="14"/>
      <c r="E9" s="34" t="s">
        <v>83</v>
      </c>
      <c r="F9" s="110"/>
      <c r="G9" s="110"/>
      <c r="H9" s="116">
        <v>-50</v>
      </c>
      <c r="I9" s="116"/>
      <c r="J9" s="116"/>
      <c r="L9" s="346"/>
      <c r="M9" s="346"/>
      <c r="N9" s="346"/>
      <c r="O9" s="346"/>
      <c r="P9" s="346"/>
      <c r="Q9" s="346">
        <f t="shared" si="0"/>
        <v>0</v>
      </c>
    </row>
    <row r="10" spans="1:17" ht="38.25">
      <c r="A10" s="27">
        <f t="shared" si="1"/>
        <v>3</v>
      </c>
      <c r="B10" s="4" t="s">
        <v>488</v>
      </c>
      <c r="C10" s="5" t="s">
        <v>534</v>
      </c>
      <c r="D10" s="14"/>
      <c r="E10" s="34" t="s">
        <v>80</v>
      </c>
      <c r="F10" s="110">
        <v>-2</v>
      </c>
      <c r="G10" s="110">
        <v>-2</v>
      </c>
      <c r="H10" s="110"/>
      <c r="I10" s="110"/>
      <c r="J10" s="110"/>
      <c r="L10" s="346"/>
      <c r="M10" s="346"/>
      <c r="N10" s="346"/>
      <c r="O10" s="346"/>
      <c r="P10" s="346"/>
      <c r="Q10" s="346">
        <f t="shared" si="0"/>
        <v>0</v>
      </c>
    </row>
    <row r="11" spans="1:17" ht="25.5">
      <c r="A11" s="27">
        <f t="shared" si="1"/>
        <v>4</v>
      </c>
      <c r="B11" s="4" t="s">
        <v>488</v>
      </c>
      <c r="C11" s="5" t="s">
        <v>535</v>
      </c>
      <c r="D11" s="14"/>
      <c r="E11" s="34" t="s">
        <v>80</v>
      </c>
      <c r="F11" s="110">
        <v>-3</v>
      </c>
      <c r="G11" s="110"/>
      <c r="H11" s="110"/>
      <c r="I11" s="110"/>
      <c r="J11" s="110"/>
      <c r="K11" s="126"/>
      <c r="L11" s="346"/>
      <c r="M11" s="346"/>
      <c r="N11" s="346"/>
      <c r="O11" s="346"/>
      <c r="P11" s="346"/>
      <c r="Q11" s="346">
        <f t="shared" si="0"/>
        <v>0</v>
      </c>
    </row>
    <row r="12" spans="1:17" ht="38.25">
      <c r="A12" s="27">
        <f t="shared" si="1"/>
        <v>5</v>
      </c>
      <c r="B12" s="261" t="s">
        <v>488</v>
      </c>
      <c r="C12" s="270" t="s">
        <v>487</v>
      </c>
      <c r="D12" s="14"/>
      <c r="E12" s="44" t="s">
        <v>84</v>
      </c>
      <c r="F12" s="23"/>
      <c r="G12" s="23">
        <v>-50</v>
      </c>
      <c r="H12" s="23">
        <v>-100</v>
      </c>
      <c r="I12" s="23"/>
      <c r="J12" s="23"/>
      <c r="L12" s="344"/>
      <c r="M12" s="344"/>
      <c r="N12" s="344"/>
      <c r="O12" s="344"/>
      <c r="P12" s="344"/>
      <c r="Q12" s="344">
        <f t="shared" si="0"/>
        <v>0</v>
      </c>
    </row>
    <row r="13" spans="1:17" ht="12.75">
      <c r="A13" s="27">
        <f t="shared" si="1"/>
        <v>6</v>
      </c>
      <c r="B13" s="261" t="s">
        <v>86</v>
      </c>
      <c r="C13" s="270" t="s">
        <v>484</v>
      </c>
      <c r="D13" s="14"/>
      <c r="E13" s="44" t="s">
        <v>80</v>
      </c>
      <c r="F13" s="23">
        <v>-30</v>
      </c>
      <c r="G13" s="23">
        <v>-30</v>
      </c>
      <c r="H13" s="23">
        <v>-29</v>
      </c>
      <c r="I13" s="23">
        <v>-20</v>
      </c>
      <c r="J13" s="23">
        <v>-20</v>
      </c>
      <c r="L13" s="344"/>
      <c r="M13" s="344"/>
      <c r="N13" s="344"/>
      <c r="O13" s="344"/>
      <c r="P13" s="344"/>
      <c r="Q13" s="344">
        <f t="shared" si="0"/>
        <v>0</v>
      </c>
    </row>
    <row r="14" spans="1:17" ht="12.75">
      <c r="A14" s="27">
        <f t="shared" si="1"/>
        <v>7</v>
      </c>
      <c r="B14" s="4" t="s">
        <v>86</v>
      </c>
      <c r="C14" s="5" t="s">
        <v>91</v>
      </c>
      <c r="D14" s="14"/>
      <c r="E14" s="44" t="s">
        <v>80</v>
      </c>
      <c r="F14" s="6">
        <v>-1</v>
      </c>
      <c r="G14" s="6">
        <v>-1</v>
      </c>
      <c r="H14" s="6"/>
      <c r="I14" s="6"/>
      <c r="J14" s="6"/>
      <c r="L14" s="346"/>
      <c r="M14" s="346"/>
      <c r="N14" s="346"/>
      <c r="O14" s="346"/>
      <c r="P14" s="346"/>
      <c r="Q14" s="346">
        <f t="shared" si="0"/>
        <v>0</v>
      </c>
    </row>
    <row r="15" spans="1:17" ht="12.75">
      <c r="A15" s="27">
        <f>+A14+1</f>
        <v>8</v>
      </c>
      <c r="B15" s="4" t="s">
        <v>86</v>
      </c>
      <c r="C15" s="5" t="s">
        <v>93</v>
      </c>
      <c r="D15" s="14"/>
      <c r="E15" s="378" t="s">
        <v>80</v>
      </c>
      <c r="F15" s="6">
        <v>-10</v>
      </c>
      <c r="G15" s="6"/>
      <c r="H15" s="6"/>
      <c r="I15" s="6"/>
      <c r="J15" s="6"/>
      <c r="L15" s="346"/>
      <c r="M15" s="346"/>
      <c r="N15" s="346"/>
      <c r="O15" s="346"/>
      <c r="P15" s="346"/>
      <c r="Q15" s="346">
        <f t="shared" si="0"/>
        <v>0</v>
      </c>
    </row>
    <row r="16" spans="1:17" ht="12.75">
      <c r="A16" s="27">
        <f t="shared" si="1"/>
        <v>9</v>
      </c>
      <c r="B16" s="4" t="s">
        <v>86</v>
      </c>
      <c r="C16" s="5" t="s">
        <v>94</v>
      </c>
      <c r="D16" s="14"/>
      <c r="E16" s="44" t="s">
        <v>84</v>
      </c>
      <c r="F16" s="6">
        <v>-5</v>
      </c>
      <c r="G16" s="6">
        <v>-5</v>
      </c>
      <c r="H16" s="6"/>
      <c r="I16" s="6"/>
      <c r="J16" s="6"/>
      <c r="L16" s="346"/>
      <c r="M16" s="346"/>
      <c r="N16" s="346"/>
      <c r="O16" s="346"/>
      <c r="P16" s="346"/>
      <c r="Q16" s="346">
        <f t="shared" si="0"/>
        <v>0</v>
      </c>
    </row>
    <row r="17" spans="1:17" s="21" customFormat="1" ht="12.75">
      <c r="A17" s="27"/>
      <c r="B17" s="7"/>
      <c r="C17" s="8"/>
      <c r="D17" s="14"/>
      <c r="E17" s="78"/>
      <c r="F17" s="112"/>
      <c r="G17" s="112"/>
      <c r="H17" s="112"/>
      <c r="I17" s="112"/>
      <c r="J17" s="112"/>
      <c r="K17" s="126"/>
      <c r="L17" s="351"/>
      <c r="M17" s="351"/>
      <c r="N17" s="351"/>
      <c r="O17" s="351"/>
      <c r="P17" s="351"/>
      <c r="Q17" s="351"/>
    </row>
    <row r="18" spans="1:17" s="21" customFormat="1" ht="13.5" thickBot="1">
      <c r="A18" s="28"/>
      <c r="B18" s="393" t="s">
        <v>58</v>
      </c>
      <c r="C18" s="393"/>
      <c r="D18" s="11"/>
      <c r="E18" s="78"/>
      <c r="F18" s="113">
        <f>+SUM(F8:F16)</f>
        <v>-51</v>
      </c>
      <c r="G18" s="113">
        <f>+SUM(G8:G16)</f>
        <v>-88</v>
      </c>
      <c r="H18" s="113">
        <f>+SUM(H8:H16)</f>
        <v>-329</v>
      </c>
      <c r="I18" s="113">
        <f>+SUM(I8:I16)</f>
        <v>-20</v>
      </c>
      <c r="J18" s="113">
        <f>+SUM(J8:J16)</f>
        <v>-20</v>
      </c>
      <c r="K18" s="126"/>
      <c r="L18" s="357">
        <f aca="true" t="shared" si="2" ref="L18:Q18">+SUM(L8:L16)</f>
        <v>0</v>
      </c>
      <c r="M18" s="357">
        <f t="shared" si="2"/>
        <v>0</v>
      </c>
      <c r="N18" s="357">
        <f t="shared" si="2"/>
        <v>0</v>
      </c>
      <c r="O18" s="357">
        <f t="shared" si="2"/>
        <v>0</v>
      </c>
      <c r="P18" s="357">
        <f t="shared" si="2"/>
        <v>0</v>
      </c>
      <c r="Q18" s="357">
        <f t="shared" si="2"/>
        <v>0</v>
      </c>
    </row>
    <row r="19" spans="1:17" s="21" customFormat="1" ht="12.75">
      <c r="A19" s="28"/>
      <c r="B19" s="17" t="s">
        <v>250</v>
      </c>
      <c r="C19" s="18"/>
      <c r="D19" s="14"/>
      <c r="E19" s="78"/>
      <c r="F19" s="115"/>
      <c r="G19" s="115"/>
      <c r="H19" s="115"/>
      <c r="I19" s="115"/>
      <c r="J19" s="115"/>
      <c r="K19" s="118"/>
      <c r="L19" s="351"/>
      <c r="M19" s="351"/>
      <c r="N19" s="351"/>
      <c r="O19" s="351"/>
      <c r="P19" s="351"/>
      <c r="Q19" s="351"/>
    </row>
    <row r="20" spans="1:17" ht="31.5" customHeight="1">
      <c r="A20" s="27">
        <v>10</v>
      </c>
      <c r="B20" s="374" t="s">
        <v>488</v>
      </c>
      <c r="C20" s="51" t="s">
        <v>549</v>
      </c>
      <c r="D20" s="14"/>
      <c r="E20" s="34"/>
      <c r="F20" s="116">
        <v>13</v>
      </c>
      <c r="G20" s="116">
        <v>13</v>
      </c>
      <c r="H20" s="116"/>
      <c r="I20" s="116"/>
      <c r="J20" s="116"/>
      <c r="L20" s="375"/>
      <c r="M20" s="375"/>
      <c r="N20" s="375"/>
      <c r="O20" s="375"/>
      <c r="P20" s="375"/>
      <c r="Q20" s="346">
        <f>+SUM(L20:O20)</f>
        <v>0</v>
      </c>
    </row>
    <row r="21" spans="1:17" ht="38.25">
      <c r="A21" s="27">
        <f>+A20+1</f>
        <v>11</v>
      </c>
      <c r="B21" s="4" t="s">
        <v>488</v>
      </c>
      <c r="C21" s="5" t="s">
        <v>550</v>
      </c>
      <c r="D21" s="14"/>
      <c r="E21" s="34"/>
      <c r="F21" s="116">
        <v>50</v>
      </c>
      <c r="G21" s="116">
        <v>52</v>
      </c>
      <c r="H21" s="116"/>
      <c r="I21" s="116"/>
      <c r="J21" s="116"/>
      <c r="L21" s="346"/>
      <c r="M21" s="346"/>
      <c r="N21" s="346"/>
      <c r="O21" s="346"/>
      <c r="P21" s="346"/>
      <c r="Q21" s="346">
        <f>+SUM(L21:O21)</f>
        <v>0</v>
      </c>
    </row>
    <row r="22" spans="1:17" ht="38.25">
      <c r="A22" s="27">
        <f>+A21+1</f>
        <v>12</v>
      </c>
      <c r="B22" s="261" t="s">
        <v>488</v>
      </c>
      <c r="C22" s="270" t="s">
        <v>553</v>
      </c>
      <c r="D22" s="14"/>
      <c r="E22" s="34"/>
      <c r="F22" s="111">
        <v>25</v>
      </c>
      <c r="G22" s="111">
        <v>26</v>
      </c>
      <c r="H22" s="111">
        <v>25</v>
      </c>
      <c r="I22" s="111">
        <v>25</v>
      </c>
      <c r="J22" s="111">
        <v>25</v>
      </c>
      <c r="K22" s="126"/>
      <c r="L22" s="344"/>
      <c r="M22" s="344"/>
      <c r="N22" s="344"/>
      <c r="O22" s="344"/>
      <c r="P22" s="344"/>
      <c r="Q22" s="344">
        <f>+SUM(L22:O22)</f>
        <v>0</v>
      </c>
    </row>
    <row r="23" spans="1:17" s="21" customFormat="1" ht="12.75">
      <c r="A23" s="27"/>
      <c r="B23" s="7"/>
      <c r="C23" s="8"/>
      <c r="D23" s="14"/>
      <c r="E23" s="78"/>
      <c r="F23" s="112"/>
      <c r="G23" s="112"/>
      <c r="H23" s="112"/>
      <c r="I23" s="112"/>
      <c r="J23" s="112"/>
      <c r="K23" s="126"/>
      <c r="L23" s="347"/>
      <c r="M23" s="347"/>
      <c r="N23" s="347"/>
      <c r="O23" s="347"/>
      <c r="P23" s="347"/>
      <c r="Q23" s="347"/>
    </row>
    <row r="24" spans="1:17" s="21" customFormat="1" ht="13.5" customHeight="1" thickBot="1">
      <c r="A24" s="27"/>
      <c r="B24" s="393" t="s">
        <v>252</v>
      </c>
      <c r="C24" s="393"/>
      <c r="D24" s="11"/>
      <c r="E24" s="78"/>
      <c r="F24" s="113">
        <f>SUM(F20:F23)</f>
        <v>88</v>
      </c>
      <c r="G24" s="113">
        <f>SUM(G20:G23)</f>
        <v>91</v>
      </c>
      <c r="H24" s="113">
        <f>SUM(H20:H23)</f>
        <v>25</v>
      </c>
      <c r="I24" s="113">
        <f>SUM(I20:I23)</f>
        <v>25</v>
      </c>
      <c r="J24" s="113">
        <f>SUM(J20:J23)</f>
        <v>25</v>
      </c>
      <c r="K24" s="126"/>
      <c r="L24" s="345">
        <f aca="true" t="shared" si="3" ref="L24:Q24">+SUM(L20:L22)</f>
        <v>0</v>
      </c>
      <c r="M24" s="345">
        <f t="shared" si="3"/>
        <v>0</v>
      </c>
      <c r="N24" s="345">
        <f t="shared" si="3"/>
        <v>0</v>
      </c>
      <c r="O24" s="345">
        <f t="shared" si="3"/>
        <v>0</v>
      </c>
      <c r="P24" s="345">
        <f t="shared" si="3"/>
        <v>0</v>
      </c>
      <c r="Q24" s="345">
        <f t="shared" si="3"/>
        <v>0</v>
      </c>
    </row>
    <row r="25" spans="1:17" s="21" customFormat="1" ht="12.75">
      <c r="A25" s="27"/>
      <c r="B25" s="13"/>
      <c r="C25" s="14"/>
      <c r="D25" s="14"/>
      <c r="E25" s="78"/>
      <c r="F25" s="114"/>
      <c r="G25" s="114"/>
      <c r="H25" s="114"/>
      <c r="I25" s="114"/>
      <c r="J25" s="114"/>
      <c r="K25" s="126"/>
      <c r="L25" s="350"/>
      <c r="M25" s="350"/>
      <c r="N25" s="350"/>
      <c r="O25" s="350"/>
      <c r="P25" s="350"/>
      <c r="Q25" s="350"/>
    </row>
    <row r="26" spans="1:17" s="21" customFormat="1" ht="12.75">
      <c r="A26" s="27"/>
      <c r="B26" s="17" t="s">
        <v>61</v>
      </c>
      <c r="C26" s="18"/>
      <c r="D26" s="14"/>
      <c r="E26" s="78"/>
      <c r="F26" s="115"/>
      <c r="G26" s="115"/>
      <c r="H26" s="115"/>
      <c r="I26" s="115"/>
      <c r="J26" s="115"/>
      <c r="K26" s="118"/>
      <c r="L26" s="358"/>
      <c r="M26" s="358"/>
      <c r="N26" s="358"/>
      <c r="O26" s="358"/>
      <c r="P26" s="358"/>
      <c r="Q26" s="358"/>
    </row>
    <row r="27" spans="1:17" ht="12.75">
      <c r="A27" s="27">
        <v>13</v>
      </c>
      <c r="B27" s="4" t="s">
        <v>488</v>
      </c>
      <c r="C27" s="5" t="s">
        <v>335</v>
      </c>
      <c r="D27" s="14"/>
      <c r="E27" s="34"/>
      <c r="F27" s="116">
        <v>10</v>
      </c>
      <c r="G27" s="110">
        <v>0</v>
      </c>
      <c r="H27" s="110"/>
      <c r="I27" s="110"/>
      <c r="J27" s="110"/>
      <c r="L27" s="346"/>
      <c r="M27" s="346"/>
      <c r="N27" s="346"/>
      <c r="O27" s="346"/>
      <c r="P27" s="346"/>
      <c r="Q27" s="346">
        <f>+SUM(L27:O27)</f>
        <v>0</v>
      </c>
    </row>
    <row r="28" spans="6:17" ht="12.75">
      <c r="F28" s="29"/>
      <c r="G28" s="29"/>
      <c r="H28" s="29"/>
      <c r="I28" s="29"/>
      <c r="J28" s="29"/>
      <c r="L28" s="359"/>
      <c r="M28" s="359"/>
      <c r="N28" s="359"/>
      <c r="O28" s="359"/>
      <c r="P28" s="359"/>
      <c r="Q28" s="359"/>
    </row>
    <row r="29" spans="2:17" ht="13.5" thickBot="1">
      <c r="B29" s="397" t="s">
        <v>63</v>
      </c>
      <c r="C29" s="397"/>
      <c r="D29" s="46"/>
      <c r="F29" s="117">
        <f>SUM(F27:F28)</f>
        <v>10</v>
      </c>
      <c r="G29" s="117">
        <f>SUM(G27:G28)</f>
        <v>0</v>
      </c>
      <c r="H29" s="117">
        <f>SUM(H27:H28)</f>
        <v>0</v>
      </c>
      <c r="I29" s="117">
        <f>SUM(I27:I28)</f>
        <v>0</v>
      </c>
      <c r="J29" s="117">
        <f>SUM(J27:J28)</f>
        <v>0</v>
      </c>
      <c r="L29" s="345">
        <f aca="true" t="shared" si="4" ref="L29:Q29">+SUM(L27:L27)</f>
        <v>0</v>
      </c>
      <c r="M29" s="345">
        <f t="shared" si="4"/>
        <v>0</v>
      </c>
      <c r="N29" s="345">
        <f t="shared" si="4"/>
        <v>0</v>
      </c>
      <c r="O29" s="345">
        <f t="shared" si="4"/>
        <v>0</v>
      </c>
      <c r="P29" s="345">
        <f t="shared" si="4"/>
        <v>0</v>
      </c>
      <c r="Q29" s="345">
        <f t="shared" si="4"/>
        <v>0</v>
      </c>
    </row>
    <row r="30" spans="2:17" ht="12.75">
      <c r="B30" s="3"/>
      <c r="C30" s="3"/>
      <c r="D30" s="46"/>
      <c r="F30" s="153"/>
      <c r="G30" s="153"/>
      <c r="H30" s="153"/>
      <c r="I30" s="153"/>
      <c r="J30" s="153"/>
      <c r="L30" s="348"/>
      <c r="M30" s="348"/>
      <c r="N30" s="348"/>
      <c r="O30" s="348"/>
      <c r="P30" s="348"/>
      <c r="Q30" s="348"/>
    </row>
    <row r="31" spans="1:17" s="21" customFormat="1" ht="12.75">
      <c r="A31" s="37"/>
      <c r="B31" s="17" t="s">
        <v>485</v>
      </c>
      <c r="C31" s="18"/>
      <c r="D31" s="14"/>
      <c r="E31" s="48"/>
      <c r="F31" s="15"/>
      <c r="G31" s="15"/>
      <c r="H31" s="15"/>
      <c r="I31" s="15"/>
      <c r="J31" s="15"/>
      <c r="K31" s="126"/>
      <c r="L31" s="349"/>
      <c r="M31" s="349"/>
      <c r="N31" s="349"/>
      <c r="O31" s="349"/>
      <c r="P31" s="349"/>
      <c r="Q31" s="349"/>
    </row>
    <row r="32" spans="1:17" ht="25.5">
      <c r="A32" s="27">
        <f>A27+1</f>
        <v>14</v>
      </c>
      <c r="B32" s="261" t="s">
        <v>85</v>
      </c>
      <c r="C32" s="270" t="s">
        <v>142</v>
      </c>
      <c r="D32" s="14"/>
      <c r="E32" s="44" t="s">
        <v>84</v>
      </c>
      <c r="F32" s="23"/>
      <c r="G32" s="23"/>
      <c r="H32" s="23"/>
      <c r="I32" s="23">
        <v>-7</v>
      </c>
      <c r="J32" s="23">
        <v>-7</v>
      </c>
      <c r="K32" s="130"/>
      <c r="L32" s="360"/>
      <c r="M32" s="360"/>
      <c r="N32" s="360"/>
      <c r="O32" s="360"/>
      <c r="P32" s="360"/>
      <c r="Q32" s="344">
        <f>+SUM(L32:O32)</f>
        <v>0</v>
      </c>
    </row>
    <row r="33" spans="1:17" ht="12.75">
      <c r="A33" s="32"/>
      <c r="B33" s="13"/>
      <c r="C33" s="14"/>
      <c r="D33" s="14"/>
      <c r="F33" s="10"/>
      <c r="G33" s="10"/>
      <c r="H33" s="10"/>
      <c r="I33" s="10"/>
      <c r="J33" s="10"/>
      <c r="L33" s="349"/>
      <c r="M33" s="349"/>
      <c r="N33" s="349"/>
      <c r="O33" s="349"/>
      <c r="P33" s="349"/>
      <c r="Q33" s="349"/>
    </row>
    <row r="34" spans="1:17" ht="13.5" thickBot="1">
      <c r="A34" s="32"/>
      <c r="B34" s="397" t="s">
        <v>486</v>
      </c>
      <c r="C34" s="397"/>
      <c r="D34" s="46"/>
      <c r="F34" s="117">
        <f>SUM(F31:F32)</f>
        <v>0</v>
      </c>
      <c r="G34" s="117">
        <f>SUM(G31:G32)</f>
        <v>0</v>
      </c>
      <c r="H34" s="117">
        <f>SUM(H31:H32)</f>
        <v>0</v>
      </c>
      <c r="I34" s="117">
        <f>SUM(I31:I32)</f>
        <v>-7</v>
      </c>
      <c r="J34" s="117">
        <f>SUM(J31:J32)</f>
        <v>-7</v>
      </c>
      <c r="L34" s="345">
        <f aca="true" t="shared" si="5" ref="L34:Q34">+L32</f>
        <v>0</v>
      </c>
      <c r="M34" s="345">
        <f t="shared" si="5"/>
        <v>0</v>
      </c>
      <c r="N34" s="345">
        <f t="shared" si="5"/>
        <v>0</v>
      </c>
      <c r="O34" s="345">
        <f t="shared" si="5"/>
        <v>0</v>
      </c>
      <c r="P34" s="345">
        <f t="shared" si="5"/>
        <v>0</v>
      </c>
      <c r="Q34" s="345">
        <f t="shared" si="5"/>
        <v>0</v>
      </c>
    </row>
    <row r="35" spans="1:17" ht="12.75">
      <c r="A35" s="32"/>
      <c r="B35" s="3"/>
      <c r="C35" s="3"/>
      <c r="D35" s="46"/>
      <c r="F35" s="153"/>
      <c r="G35" s="153"/>
      <c r="H35" s="153"/>
      <c r="I35" s="153"/>
      <c r="J35" s="153"/>
      <c r="L35" s="348"/>
      <c r="M35" s="348"/>
      <c r="N35" s="348"/>
      <c r="O35" s="348"/>
      <c r="P35" s="348"/>
      <c r="Q35" s="348"/>
    </row>
    <row r="36" spans="1:17" ht="12.75">
      <c r="A36" s="32"/>
      <c r="B36" s="13"/>
      <c r="C36" s="14"/>
      <c r="D36" s="14"/>
      <c r="F36" s="10"/>
      <c r="G36" s="10"/>
      <c r="H36" s="10"/>
      <c r="I36" s="10"/>
      <c r="J36" s="10"/>
      <c r="L36" s="349"/>
      <c r="M36" s="349"/>
      <c r="N36" s="349"/>
      <c r="O36" s="349"/>
      <c r="P36" s="349"/>
      <c r="Q36" s="349"/>
    </row>
    <row r="37" spans="1:17" s="21" customFormat="1" ht="13.5" customHeight="1" thickBot="1">
      <c r="A37" s="28"/>
      <c r="B37" s="393" t="s">
        <v>413</v>
      </c>
      <c r="C37" s="393"/>
      <c r="D37" s="11"/>
      <c r="E37" s="48"/>
      <c r="F37" s="12">
        <f>+F29+F24+F18+F34</f>
        <v>47</v>
      </c>
      <c r="G37" s="12">
        <f>+G29+G24+G18+G34</f>
        <v>3</v>
      </c>
      <c r="H37" s="12">
        <f>+H29+H24+H18+H34</f>
        <v>-304</v>
      </c>
      <c r="I37" s="12">
        <f>+I29+I24+I18+I34</f>
        <v>-2</v>
      </c>
      <c r="J37" s="12">
        <f>+J29+J24+J18+J34</f>
        <v>-2</v>
      </c>
      <c r="K37" s="118"/>
      <c r="L37" s="345">
        <f aca="true" t="shared" si="6" ref="L37:Q37">+L29+L24+L18+L34</f>
        <v>0</v>
      </c>
      <c r="M37" s="345">
        <f t="shared" si="6"/>
        <v>0</v>
      </c>
      <c r="N37" s="345">
        <f t="shared" si="6"/>
        <v>0</v>
      </c>
      <c r="O37" s="345">
        <f t="shared" si="6"/>
        <v>0</v>
      </c>
      <c r="P37" s="345">
        <f t="shared" si="6"/>
        <v>0</v>
      </c>
      <c r="Q37" s="345">
        <f t="shared" si="6"/>
        <v>0</v>
      </c>
    </row>
    <row r="38" spans="1:17" s="21" customFormat="1" ht="13.5" customHeight="1">
      <c r="A38" s="28"/>
      <c r="B38" s="11"/>
      <c r="C38" s="11"/>
      <c r="D38" s="11"/>
      <c r="E38" s="48"/>
      <c r="F38" s="35"/>
      <c r="G38" s="35"/>
      <c r="H38" s="35"/>
      <c r="I38" s="35"/>
      <c r="J38" s="35"/>
      <c r="K38" s="118"/>
      <c r="L38" s="348"/>
      <c r="M38" s="348"/>
      <c r="N38" s="348"/>
      <c r="O38" s="348"/>
      <c r="P38" s="348"/>
      <c r="Q38" s="348"/>
    </row>
    <row r="39" spans="2:17" s="21" customFormat="1" ht="15" customHeight="1" thickBot="1">
      <c r="B39" s="393" t="s">
        <v>6</v>
      </c>
      <c r="C39" s="393"/>
      <c r="D39" s="11"/>
      <c r="E39" s="48"/>
      <c r="F39" s="12">
        <f>F5+F37</f>
        <v>861</v>
      </c>
      <c r="G39" s="12">
        <f>G5+G37</f>
        <v>864</v>
      </c>
      <c r="H39" s="12">
        <f>H5+H37</f>
        <v>560</v>
      </c>
      <c r="I39" s="12">
        <f>I5+I37</f>
        <v>558</v>
      </c>
      <c r="J39" s="35"/>
      <c r="L39" s="348"/>
      <c r="M39" s="348"/>
      <c r="N39" s="348"/>
      <c r="O39" s="348"/>
      <c r="P39" s="348"/>
      <c r="Q39" s="348"/>
    </row>
    <row r="40" spans="6:17" ht="12.75">
      <c r="F40" s="29"/>
      <c r="G40" s="29"/>
      <c r="H40" s="29"/>
      <c r="I40" s="29"/>
      <c r="J40" s="29"/>
      <c r="L40" s="138"/>
      <c r="M40" s="138"/>
      <c r="N40" s="138"/>
      <c r="O40" s="138"/>
      <c r="P40" s="138"/>
      <c r="Q40" s="138"/>
    </row>
    <row r="41" spans="2:11" ht="12.75" hidden="1">
      <c r="B41" s="2" t="s">
        <v>270</v>
      </c>
      <c r="E41" s="48"/>
      <c r="F41" s="35">
        <f>3638.495+F37</f>
        <v>3685.495</v>
      </c>
      <c r="G41" s="35">
        <f>F41+G37</f>
        <v>3688.495</v>
      </c>
      <c r="H41" s="35">
        <f>G41+H37</f>
        <v>3384.495</v>
      </c>
      <c r="I41" s="35">
        <f>H41+I37</f>
        <v>3382.495</v>
      </c>
      <c r="J41" s="35">
        <f>I41+J37</f>
        <v>3380.495</v>
      </c>
      <c r="K41" s="35"/>
    </row>
    <row r="42" spans="2:10" ht="12.75" hidden="1">
      <c r="B42" s="2" t="s">
        <v>467</v>
      </c>
      <c r="C42" s="2"/>
      <c r="E42" s="48"/>
      <c r="F42" s="35">
        <v>3745.095</v>
      </c>
      <c r="G42" s="35">
        <v>3808.495</v>
      </c>
      <c r="H42" s="35">
        <v>3559.595</v>
      </c>
      <c r="I42" s="35">
        <v>3488.403</v>
      </c>
      <c r="J42" s="35">
        <v>3418.635</v>
      </c>
    </row>
    <row r="43" spans="2:10" ht="12.75" hidden="1">
      <c r="B43" s="2" t="s">
        <v>473</v>
      </c>
      <c r="E43" s="48"/>
      <c r="F43" s="35">
        <f>F42-F41</f>
        <v>59.59999999999991</v>
      </c>
      <c r="G43" s="35">
        <f>G42-G41</f>
        <v>120</v>
      </c>
      <c r="H43" s="35">
        <f>H42-H41</f>
        <v>175.0999999999999</v>
      </c>
      <c r="I43" s="35">
        <f>I42-I41</f>
        <v>105.9079999999999</v>
      </c>
      <c r="J43" s="35">
        <f>J42-J41</f>
        <v>38.14000000000033</v>
      </c>
    </row>
    <row r="45" spans="2:3" ht="12.75">
      <c r="B45" s="43"/>
      <c r="C45" s="2" t="s">
        <v>469</v>
      </c>
    </row>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f>F8+F9</f>
        <v>0</v>
      </c>
      <c r="G48" s="295">
        <f>G8+G9</f>
        <v>0</v>
      </c>
      <c r="H48" s="295">
        <f>H8+H9</f>
        <v>-200</v>
      </c>
      <c r="I48" s="295">
        <f>I8+I9</f>
        <v>0</v>
      </c>
      <c r="J48" s="295">
        <f>J8+J9</f>
        <v>0</v>
      </c>
      <c r="K48" s="201"/>
      <c r="L48" s="291">
        <f>SUM(F48:I48)</f>
        <v>-200</v>
      </c>
    </row>
    <row r="49" spans="3:12" ht="12.75" hidden="1">
      <c r="C49" s="33"/>
      <c r="E49" s="293" t="s">
        <v>510</v>
      </c>
      <c r="F49" s="295">
        <f>F12+F16</f>
        <v>-5</v>
      </c>
      <c r="G49" s="295">
        <f>G12+G16</f>
        <v>-55</v>
      </c>
      <c r="H49" s="295">
        <f>H12+H16</f>
        <v>-100</v>
      </c>
      <c r="I49" s="295">
        <f>I12+I16</f>
        <v>0</v>
      </c>
      <c r="J49" s="295">
        <f>J12+J16</f>
        <v>0</v>
      </c>
      <c r="K49" s="201"/>
      <c r="L49" s="291">
        <f>SUM(F49:I49)</f>
        <v>-160</v>
      </c>
    </row>
    <row r="50" spans="3:12" ht="12.75" hidden="1">
      <c r="C50" s="33"/>
      <c r="E50" s="293" t="s">
        <v>511</v>
      </c>
      <c r="F50" s="295">
        <f>F10+F11+F13+F14+F15</f>
        <v>-46</v>
      </c>
      <c r="G50" s="295">
        <f>G10+G11+G13+G14+G15</f>
        <v>-33</v>
      </c>
      <c r="H50" s="295">
        <f>H10+H11+H13+H14+H15</f>
        <v>-29</v>
      </c>
      <c r="I50" s="295">
        <f>I10+I11+I13+I14+I15</f>
        <v>-20</v>
      </c>
      <c r="J50" s="295">
        <f>J10+J11+J13+J14+J15</f>
        <v>-20</v>
      </c>
      <c r="K50" s="201"/>
      <c r="L50" s="291">
        <f>SUM(F50:I50)</f>
        <v>-128</v>
      </c>
    </row>
    <row r="51" spans="3:12" ht="12.75" hidden="1">
      <c r="C51" s="33"/>
      <c r="E51" s="251" t="s">
        <v>446</v>
      </c>
      <c r="F51" s="294">
        <f>SUM(F48:F50)</f>
        <v>-51</v>
      </c>
      <c r="G51" s="290">
        <f aca="true" t="shared" si="7" ref="G51:L51">SUM(G48:G50)</f>
        <v>-88</v>
      </c>
      <c r="H51" s="294">
        <f t="shared" si="7"/>
        <v>-329</v>
      </c>
      <c r="I51" s="294">
        <f t="shared" si="7"/>
        <v>-20</v>
      </c>
      <c r="J51" s="294">
        <f t="shared" si="7"/>
        <v>-20</v>
      </c>
      <c r="K51" s="153"/>
      <c r="L51" s="294">
        <f t="shared" si="7"/>
        <v>-488</v>
      </c>
    </row>
    <row r="52" spans="3:12" ht="12.75" hidden="1">
      <c r="C52" s="33"/>
      <c r="E52" s="48"/>
      <c r="K52" s="1"/>
      <c r="L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f>F32</f>
        <v>0</v>
      </c>
      <c r="G55" s="295">
        <f>G32</f>
        <v>0</v>
      </c>
      <c r="H55" s="295">
        <f>H32</f>
        <v>0</v>
      </c>
      <c r="I55" s="295">
        <f>I32</f>
        <v>-7</v>
      </c>
      <c r="J55" s="295">
        <f>J32</f>
        <v>-7</v>
      </c>
      <c r="K55" s="201"/>
      <c r="L55" s="291">
        <f>SUM(F55:I55)</f>
        <v>-7</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4">
        <f>SUM(I54:I56)</f>
        <v>-7</v>
      </c>
      <c r="J57" s="294">
        <f>SUM(J54:J56)</f>
        <v>-7</v>
      </c>
      <c r="K57" s="153"/>
      <c r="L57" s="294">
        <f>SUM(L54:L56)</f>
        <v>-7</v>
      </c>
    </row>
    <row r="58" spans="3:12" ht="12.75" hidden="1">
      <c r="C58" s="33"/>
      <c r="E58" s="48"/>
      <c r="K58" s="1"/>
      <c r="L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c r="G62" s="295"/>
      <c r="H62" s="295"/>
      <c r="I62" s="295"/>
      <c r="J62" s="295"/>
      <c r="K62" s="201"/>
      <c r="L62" s="291">
        <f>SUM(F62:I62)</f>
        <v>0</v>
      </c>
    </row>
    <row r="63" spans="5:12" ht="12.75" hidden="1">
      <c r="E63" s="251" t="s">
        <v>446</v>
      </c>
      <c r="F63" s="294">
        <f>SUM(F60:F62)</f>
        <v>0</v>
      </c>
      <c r="G63" s="290">
        <f>SUM(G60:G62)</f>
        <v>0</v>
      </c>
      <c r="H63" s="294">
        <f>SUM(H60:H62)</f>
        <v>0</v>
      </c>
      <c r="I63" s="294">
        <f>SUM(I60:I62)</f>
        <v>0</v>
      </c>
      <c r="J63" s="294">
        <f>SUM(J60:J62)</f>
        <v>0</v>
      </c>
      <c r="K63" s="153"/>
      <c r="L63" s="294">
        <f>SUM(L60:L62)</f>
        <v>0</v>
      </c>
    </row>
  </sheetData>
  <mergeCells count="8">
    <mergeCell ref="L2:Q2"/>
    <mergeCell ref="B39:C39"/>
    <mergeCell ref="B1:I1"/>
    <mergeCell ref="B37:C37"/>
    <mergeCell ref="B24:C24"/>
    <mergeCell ref="B29:C29"/>
    <mergeCell ref="B18:C18"/>
    <mergeCell ref="B34:C34"/>
  </mergeCells>
  <conditionalFormatting sqref="F31:J33 L20:Q25 E7:J7 L7:Q16 L18:Q18 L27:Q27 F8:J27 L29:Q39 F36:J3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4" r:id="rId1"/>
  <headerFooter alignWithMargins="0">
    <oddHeader>&amp;C&amp;16Detailed General Fund Budget Proposals 2013-17&amp;R&amp;16Appendix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S61"/>
  <sheetViews>
    <sheetView workbookViewId="0" topLeftCell="A1">
      <selection activeCell="D44" sqref="D44"/>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48"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32.25" customHeight="1">
      <c r="B1" s="407" t="s">
        <v>210</v>
      </c>
      <c r="C1" s="407"/>
      <c r="D1" s="407"/>
      <c r="E1" s="407"/>
      <c r="F1" s="407"/>
      <c r="G1" s="407"/>
      <c r="H1" s="407"/>
      <c r="I1" s="407"/>
      <c r="J1" s="149"/>
    </row>
    <row r="2" spans="1:17" ht="21" customHeight="1">
      <c r="A2" s="244"/>
      <c r="C2" s="2" t="s">
        <v>41</v>
      </c>
      <c r="D2" s="2"/>
      <c r="E2" s="24"/>
      <c r="F2" s="33" t="s">
        <v>72</v>
      </c>
      <c r="G2" s="33" t="s">
        <v>76</v>
      </c>
      <c r="H2" s="33" t="s">
        <v>73</v>
      </c>
      <c r="I2" s="33" t="s">
        <v>74</v>
      </c>
      <c r="J2" s="33" t="s">
        <v>407</v>
      </c>
      <c r="L2" s="391" t="s">
        <v>278</v>
      </c>
      <c r="M2" s="391"/>
      <c r="N2" s="391"/>
      <c r="O2" s="391"/>
      <c r="P2" s="391"/>
      <c r="Q2" s="391"/>
    </row>
    <row r="3" spans="3:17" ht="46.5" customHeight="1">
      <c r="C3" s="2"/>
      <c r="D3" s="2"/>
      <c r="E3" s="24" t="s">
        <v>75</v>
      </c>
      <c r="F3" s="33" t="s">
        <v>42</v>
      </c>
      <c r="G3" s="33" t="s">
        <v>42</v>
      </c>
      <c r="H3" s="33" t="s">
        <v>42</v>
      </c>
      <c r="I3" s="33" t="s">
        <v>42</v>
      </c>
      <c r="J3" s="33" t="s">
        <v>42</v>
      </c>
      <c r="L3" s="127" t="s">
        <v>72</v>
      </c>
      <c r="M3" s="127" t="s">
        <v>76</v>
      </c>
      <c r="N3" s="127" t="s">
        <v>73</v>
      </c>
      <c r="O3" s="127" t="s">
        <v>74</v>
      </c>
      <c r="P3" s="127" t="s">
        <v>407</v>
      </c>
      <c r="Q3" s="127" t="s">
        <v>43</v>
      </c>
    </row>
    <row r="4" spans="3:17" ht="15.75" customHeight="1">
      <c r="C4" s="2"/>
      <c r="D4" s="2"/>
      <c r="E4" s="24"/>
      <c r="F4" s="33"/>
      <c r="G4" s="33"/>
      <c r="H4" s="33"/>
      <c r="I4" s="33"/>
      <c r="J4" s="33"/>
      <c r="L4" s="127"/>
      <c r="M4" s="127"/>
      <c r="N4" s="127"/>
      <c r="O4" s="127"/>
      <c r="P4" s="127"/>
      <c r="Q4" s="127"/>
    </row>
    <row r="5" spans="2:10" ht="12.75">
      <c r="B5" s="2"/>
      <c r="C5" s="33" t="s">
        <v>5</v>
      </c>
      <c r="D5" s="19"/>
      <c r="E5" s="24"/>
      <c r="F5" s="386">
        <f>2340+198</f>
        <v>2538</v>
      </c>
      <c r="G5" s="386">
        <f>F37</f>
        <v>2790</v>
      </c>
      <c r="H5" s="386">
        <f>G37</f>
        <v>2731</v>
      </c>
      <c r="I5" s="386">
        <f>H37</f>
        <v>2515</v>
      </c>
      <c r="J5" s="35"/>
    </row>
    <row r="6" spans="2:10" ht="12.75">
      <c r="B6" s="2"/>
      <c r="C6" s="2"/>
      <c r="D6" s="19"/>
      <c r="E6" s="24"/>
      <c r="F6" s="35"/>
      <c r="G6" s="35"/>
      <c r="H6" s="35"/>
      <c r="I6" s="35"/>
      <c r="J6" s="35"/>
    </row>
    <row r="7" spans="2:10" ht="17.25" customHeight="1">
      <c r="B7" s="397" t="s">
        <v>44</v>
      </c>
      <c r="C7" s="397"/>
      <c r="D7" s="46"/>
      <c r="E7" s="59"/>
      <c r="F7" s="58"/>
      <c r="G7" s="58"/>
      <c r="H7" s="58"/>
      <c r="I7" s="58"/>
      <c r="J7" s="58"/>
    </row>
    <row r="8" spans="1:17" ht="38.25">
      <c r="A8" s="1">
        <v>1</v>
      </c>
      <c r="B8" s="4" t="s">
        <v>471</v>
      </c>
      <c r="C8" s="5" t="s">
        <v>424</v>
      </c>
      <c r="D8" s="20"/>
      <c r="E8" s="26" t="s">
        <v>80</v>
      </c>
      <c r="F8" s="6">
        <v>-13</v>
      </c>
      <c r="G8" s="6">
        <v>-14</v>
      </c>
      <c r="H8" s="6"/>
      <c r="I8" s="6"/>
      <c r="J8" s="6"/>
      <c r="L8" s="346"/>
      <c r="M8" s="346"/>
      <c r="N8" s="346"/>
      <c r="O8" s="346"/>
      <c r="P8" s="346"/>
      <c r="Q8" s="346">
        <f>+SUM(L8:O8)</f>
        <v>0</v>
      </c>
    </row>
    <row r="9" spans="2:17" s="21" customFormat="1" ht="12.75" customHeight="1">
      <c r="B9" s="7"/>
      <c r="C9" s="8"/>
      <c r="D9" s="14"/>
      <c r="E9" s="26"/>
      <c r="F9" s="9"/>
      <c r="G9" s="9"/>
      <c r="H9" s="9"/>
      <c r="I9" s="9"/>
      <c r="J9" s="9"/>
      <c r="L9" s="351"/>
      <c r="M9" s="351"/>
      <c r="N9" s="351"/>
      <c r="O9" s="351"/>
      <c r="P9" s="351"/>
      <c r="Q9" s="351"/>
    </row>
    <row r="10" spans="2:17" s="21" customFormat="1" ht="13.5" thickBot="1">
      <c r="B10" s="393" t="s">
        <v>53</v>
      </c>
      <c r="C10" s="393"/>
      <c r="D10" s="11"/>
      <c r="E10" s="59"/>
      <c r="F10" s="12">
        <f>+F8</f>
        <v>-13</v>
      </c>
      <c r="G10" s="12">
        <f>+G8</f>
        <v>-14</v>
      </c>
      <c r="H10" s="12">
        <f>+H8</f>
        <v>0</v>
      </c>
      <c r="I10" s="12">
        <f>+I8</f>
        <v>0</v>
      </c>
      <c r="J10" s="12">
        <f>+J8</f>
        <v>0</v>
      </c>
      <c r="L10" s="345">
        <f aca="true" t="shared" si="0" ref="L10:Q10">+L8</f>
        <v>0</v>
      </c>
      <c r="M10" s="345">
        <f t="shared" si="0"/>
        <v>0</v>
      </c>
      <c r="N10" s="345">
        <f t="shared" si="0"/>
        <v>0</v>
      </c>
      <c r="O10" s="345">
        <f t="shared" si="0"/>
        <v>0</v>
      </c>
      <c r="P10" s="345">
        <f t="shared" si="0"/>
        <v>0</v>
      </c>
      <c r="Q10" s="345">
        <f t="shared" si="0"/>
        <v>0</v>
      </c>
    </row>
    <row r="11" spans="2:17" s="21" customFormat="1" ht="12.75">
      <c r="B11" s="17" t="s">
        <v>56</v>
      </c>
      <c r="C11" s="18"/>
      <c r="D11" s="14"/>
      <c r="E11" s="26"/>
      <c r="F11" s="15"/>
      <c r="G11" s="15"/>
      <c r="H11" s="15"/>
      <c r="I11" s="15"/>
      <c r="J11" s="15"/>
      <c r="L11" s="351"/>
      <c r="M11" s="351"/>
      <c r="N11" s="351"/>
      <c r="O11" s="351"/>
      <c r="P11" s="351"/>
      <c r="Q11" s="351"/>
    </row>
    <row r="12" spans="1:17" ht="38.25">
      <c r="A12" s="1">
        <f>A8+1</f>
        <v>2</v>
      </c>
      <c r="B12" s="261" t="s">
        <v>213</v>
      </c>
      <c r="C12" s="270" t="s">
        <v>117</v>
      </c>
      <c r="D12" s="20"/>
      <c r="E12" s="26" t="s">
        <v>84</v>
      </c>
      <c r="F12" s="23"/>
      <c r="G12" s="23">
        <v>-25</v>
      </c>
      <c r="H12" s="23">
        <v>-116</v>
      </c>
      <c r="I12" s="23">
        <v>-50</v>
      </c>
      <c r="J12" s="23"/>
      <c r="L12" s="344"/>
      <c r="M12" s="344">
        <v>1</v>
      </c>
      <c r="N12" s="344">
        <v>3</v>
      </c>
      <c r="O12" s="344">
        <v>2</v>
      </c>
      <c r="P12" s="344"/>
      <c r="Q12" s="344">
        <f>SUM(L12:O12)</f>
        <v>6</v>
      </c>
    </row>
    <row r="13" spans="1:19" ht="25.5">
      <c r="A13" s="1">
        <f>A12+1</f>
        <v>3</v>
      </c>
      <c r="B13" s="4" t="s">
        <v>213</v>
      </c>
      <c r="C13" s="5" t="s">
        <v>398</v>
      </c>
      <c r="D13" s="20"/>
      <c r="E13" s="26" t="s">
        <v>83</v>
      </c>
      <c r="F13" s="30">
        <v>-30</v>
      </c>
      <c r="G13" s="6"/>
      <c r="H13" s="49"/>
      <c r="I13" s="49"/>
      <c r="J13" s="49"/>
      <c r="K13" s="186"/>
      <c r="L13" s="346">
        <v>1</v>
      </c>
      <c r="M13" s="346"/>
      <c r="N13" s="346"/>
      <c r="O13" s="346"/>
      <c r="P13" s="346"/>
      <c r="Q13" s="346">
        <f>+SUM(L13:O13)</f>
        <v>1</v>
      </c>
      <c r="S13" s="118"/>
    </row>
    <row r="14" spans="1:17" ht="12.75">
      <c r="A14" s="1">
        <f>+A13+1</f>
        <v>4</v>
      </c>
      <c r="B14" s="261" t="s">
        <v>213</v>
      </c>
      <c r="C14" s="270" t="s">
        <v>478</v>
      </c>
      <c r="D14" s="20"/>
      <c r="E14" s="26" t="s">
        <v>83</v>
      </c>
      <c r="F14" s="23"/>
      <c r="G14" s="23"/>
      <c r="H14" s="22"/>
      <c r="I14" s="22">
        <v>-45</v>
      </c>
      <c r="J14" s="22">
        <v>-45</v>
      </c>
      <c r="K14" s="186"/>
      <c r="L14" s="344"/>
      <c r="M14" s="344"/>
      <c r="N14" s="344"/>
      <c r="O14" s="344">
        <v>1.5</v>
      </c>
      <c r="P14" s="344">
        <v>1.5</v>
      </c>
      <c r="Q14" s="344">
        <f>SUM(L14:O14)</f>
        <v>1.5</v>
      </c>
    </row>
    <row r="15" spans="1:17" ht="38.25">
      <c r="A15" s="1">
        <f>+A14+1</f>
        <v>5</v>
      </c>
      <c r="B15" s="261" t="s">
        <v>213</v>
      </c>
      <c r="C15" s="270" t="s">
        <v>386</v>
      </c>
      <c r="D15" s="20"/>
      <c r="E15" s="26" t="s">
        <v>84</v>
      </c>
      <c r="F15" s="23"/>
      <c r="G15" s="23"/>
      <c r="H15" s="22">
        <v>-75</v>
      </c>
      <c r="I15" s="22">
        <v>-75</v>
      </c>
      <c r="J15" s="22"/>
      <c r="K15" s="186"/>
      <c r="L15" s="344"/>
      <c r="M15" s="344"/>
      <c r="N15" s="344"/>
      <c r="O15" s="344"/>
      <c r="P15" s="344"/>
      <c r="Q15" s="344">
        <f>SUM(L15:O15)</f>
        <v>0</v>
      </c>
    </row>
    <row r="16" spans="2:17" ht="12.75">
      <c r="B16" s="13"/>
      <c r="C16" s="14"/>
      <c r="D16" s="14"/>
      <c r="E16" s="26"/>
      <c r="F16" s="10"/>
      <c r="G16" s="10"/>
      <c r="H16" s="60"/>
      <c r="I16" s="60"/>
      <c r="J16" s="60"/>
      <c r="L16" s="341"/>
      <c r="M16" s="341"/>
      <c r="N16" s="341"/>
      <c r="O16" s="341"/>
      <c r="P16" s="341"/>
      <c r="Q16" s="341"/>
    </row>
    <row r="17" spans="2:17" s="21" customFormat="1" ht="13.5" thickBot="1">
      <c r="B17" s="393" t="s">
        <v>58</v>
      </c>
      <c r="C17" s="393"/>
      <c r="D17" s="11"/>
      <c r="E17" s="59"/>
      <c r="F17" s="12">
        <f>+SUM(F12:F15)</f>
        <v>-30</v>
      </c>
      <c r="G17" s="12">
        <f>+SUM(G12:G15)</f>
        <v>-25</v>
      </c>
      <c r="H17" s="12">
        <f>+SUM(H12:H15)</f>
        <v>-191</v>
      </c>
      <c r="I17" s="12">
        <f>+SUM(I12:I15)</f>
        <v>-170</v>
      </c>
      <c r="J17" s="12">
        <f>+SUM(J12:J15)</f>
        <v>-45</v>
      </c>
      <c r="L17" s="345">
        <f aca="true" t="shared" si="1" ref="L17:Q17">+SUM(L12:L15)</f>
        <v>1</v>
      </c>
      <c r="M17" s="345">
        <f t="shared" si="1"/>
        <v>1</v>
      </c>
      <c r="N17" s="345">
        <f t="shared" si="1"/>
        <v>3</v>
      </c>
      <c r="O17" s="345">
        <f t="shared" si="1"/>
        <v>3.5</v>
      </c>
      <c r="P17" s="345">
        <f t="shared" si="1"/>
        <v>1.5</v>
      </c>
      <c r="Q17" s="345">
        <f t="shared" si="1"/>
        <v>8.5</v>
      </c>
    </row>
    <row r="18" spans="2:17" s="21" customFormat="1" ht="12.75">
      <c r="B18" s="17" t="s">
        <v>59</v>
      </c>
      <c r="C18" s="11"/>
      <c r="D18" s="11"/>
      <c r="E18" s="59"/>
      <c r="F18" s="35"/>
      <c r="G18" s="35"/>
      <c r="H18" s="35"/>
      <c r="I18" s="35"/>
      <c r="J18" s="35"/>
      <c r="L18" s="351"/>
      <c r="M18" s="351"/>
      <c r="N18" s="351"/>
      <c r="O18" s="351"/>
      <c r="P18" s="351"/>
      <c r="Q18" s="351"/>
    </row>
    <row r="19" spans="1:17" ht="25.5">
      <c r="A19" s="1">
        <f>A15+1</f>
        <v>6</v>
      </c>
      <c r="B19" s="4" t="s">
        <v>213</v>
      </c>
      <c r="C19" s="5" t="s">
        <v>64</v>
      </c>
      <c r="D19" s="20"/>
      <c r="E19" s="26"/>
      <c r="F19" s="30">
        <v>-35</v>
      </c>
      <c r="G19" s="30"/>
      <c r="H19" s="30"/>
      <c r="I19" s="30"/>
      <c r="J19" s="30"/>
      <c r="L19" s="346"/>
      <c r="M19" s="346"/>
      <c r="N19" s="346"/>
      <c r="O19" s="346"/>
      <c r="P19" s="346"/>
      <c r="Q19" s="346">
        <f>+SUM(L19:O19)</f>
        <v>0</v>
      </c>
    </row>
    <row r="20" spans="1:17" ht="25.5">
      <c r="A20" s="1">
        <f>+A19+1</f>
        <v>7</v>
      </c>
      <c r="B20" s="4" t="s">
        <v>216</v>
      </c>
      <c r="C20" s="5" t="s">
        <v>65</v>
      </c>
      <c r="D20" s="20"/>
      <c r="E20" s="26"/>
      <c r="F20" s="30">
        <v>-18</v>
      </c>
      <c r="G20" s="6"/>
      <c r="H20" s="6"/>
      <c r="I20" s="6"/>
      <c r="J20" s="6"/>
      <c r="L20" s="346"/>
      <c r="M20" s="346"/>
      <c r="N20" s="346"/>
      <c r="O20" s="346"/>
      <c r="P20" s="346"/>
      <c r="Q20" s="346">
        <f>+SUM(L20:O20)</f>
        <v>0</v>
      </c>
    </row>
    <row r="21" spans="1:17" ht="25.5">
      <c r="A21" s="1">
        <f>+A20+1</f>
        <v>8</v>
      </c>
      <c r="B21" s="4" t="s">
        <v>216</v>
      </c>
      <c r="C21" s="5" t="s">
        <v>66</v>
      </c>
      <c r="D21" s="20"/>
      <c r="E21" s="26"/>
      <c r="F21" s="30">
        <v>-40</v>
      </c>
      <c r="G21" s="6"/>
      <c r="H21" s="6"/>
      <c r="I21" s="6"/>
      <c r="J21" s="6"/>
      <c r="L21" s="346"/>
      <c r="M21" s="346"/>
      <c r="N21" s="346"/>
      <c r="O21" s="346"/>
      <c r="P21" s="346"/>
      <c r="Q21" s="346">
        <f>+SUM(L21:O21)</f>
        <v>0</v>
      </c>
    </row>
    <row r="22" spans="1:17" ht="25.5">
      <c r="A22" s="1">
        <f>+A21+1</f>
        <v>9</v>
      </c>
      <c r="B22" s="261" t="s">
        <v>482</v>
      </c>
      <c r="C22" s="270" t="s">
        <v>125</v>
      </c>
      <c r="D22" s="20"/>
      <c r="E22" s="26"/>
      <c r="F22" s="23">
        <v>20</v>
      </c>
      <c r="G22" s="23">
        <v>-20</v>
      </c>
      <c r="H22" s="23"/>
      <c r="I22" s="23"/>
      <c r="J22" s="23"/>
      <c r="L22" s="344"/>
      <c r="M22" s="344"/>
      <c r="N22" s="344"/>
      <c r="O22" s="344"/>
      <c r="P22" s="344"/>
      <c r="Q22" s="344">
        <f>SUM(L22:O22)</f>
        <v>0</v>
      </c>
    </row>
    <row r="23" spans="2:17" s="21" customFormat="1" ht="12.75">
      <c r="B23" s="11"/>
      <c r="C23" s="11"/>
      <c r="D23" s="11"/>
      <c r="E23" s="59"/>
      <c r="F23" s="35"/>
      <c r="G23" s="35"/>
      <c r="H23" s="35"/>
      <c r="I23" s="35"/>
      <c r="J23" s="35"/>
      <c r="L23" s="351"/>
      <c r="M23" s="351"/>
      <c r="N23" s="351"/>
      <c r="O23" s="351"/>
      <c r="P23" s="351"/>
      <c r="Q23" s="351"/>
    </row>
    <row r="24" spans="2:17" s="21" customFormat="1" ht="13.5" thickBot="1">
      <c r="B24" s="393" t="s">
        <v>60</v>
      </c>
      <c r="C24" s="393"/>
      <c r="D24" s="11"/>
      <c r="E24" s="59"/>
      <c r="F24" s="12">
        <f>+SUM(F19:F22)</f>
        <v>-73</v>
      </c>
      <c r="G24" s="12">
        <f aca="true" t="shared" si="2" ref="G24:Q24">+SUM(G19:G22)</f>
        <v>-20</v>
      </c>
      <c r="H24" s="12">
        <f t="shared" si="2"/>
        <v>0</v>
      </c>
      <c r="I24" s="12">
        <f t="shared" si="2"/>
        <v>0</v>
      </c>
      <c r="J24" s="12">
        <f t="shared" si="2"/>
        <v>0</v>
      </c>
      <c r="L24" s="345">
        <f t="shared" si="2"/>
        <v>0</v>
      </c>
      <c r="M24" s="345">
        <f t="shared" si="2"/>
        <v>0</v>
      </c>
      <c r="N24" s="345">
        <f t="shared" si="2"/>
        <v>0</v>
      </c>
      <c r="O24" s="345">
        <f t="shared" si="2"/>
        <v>0</v>
      </c>
      <c r="P24" s="345">
        <f t="shared" si="2"/>
        <v>0</v>
      </c>
      <c r="Q24" s="345">
        <f t="shared" si="2"/>
        <v>0</v>
      </c>
    </row>
    <row r="25" spans="2:17" s="21" customFormat="1" ht="11.25" customHeight="1">
      <c r="B25" s="11"/>
      <c r="C25" s="11"/>
      <c r="D25" s="11"/>
      <c r="E25" s="59"/>
      <c r="F25" s="35"/>
      <c r="G25" s="35"/>
      <c r="H25" s="35"/>
      <c r="I25" s="35"/>
      <c r="J25" s="35"/>
      <c r="L25" s="351"/>
      <c r="M25" s="351"/>
      <c r="N25" s="351"/>
      <c r="O25" s="351"/>
      <c r="P25" s="351"/>
      <c r="Q25" s="351"/>
    </row>
    <row r="26" spans="2:17" ht="12.75">
      <c r="B26" s="17" t="s">
        <v>61</v>
      </c>
      <c r="D26" s="21"/>
      <c r="E26" s="26"/>
      <c r="F26" s="29"/>
      <c r="G26" s="29"/>
      <c r="H26" s="29"/>
      <c r="I26" s="29"/>
      <c r="J26" s="29"/>
      <c r="L26" s="341"/>
      <c r="M26" s="341"/>
      <c r="N26" s="341"/>
      <c r="O26" s="341"/>
      <c r="P26" s="341"/>
      <c r="Q26" s="341"/>
    </row>
    <row r="27" spans="1:17" ht="20.25" customHeight="1">
      <c r="A27" s="1">
        <f>A22+1</f>
        <v>10</v>
      </c>
      <c r="B27" s="4" t="s">
        <v>216</v>
      </c>
      <c r="C27" s="5" t="s">
        <v>219</v>
      </c>
      <c r="D27" s="20"/>
      <c r="E27" s="26"/>
      <c r="F27" s="30">
        <v>25</v>
      </c>
      <c r="G27" s="6"/>
      <c r="H27" s="30">
        <v>-25</v>
      </c>
      <c r="I27" s="30"/>
      <c r="J27" s="30"/>
      <c r="L27" s="346"/>
      <c r="M27" s="346"/>
      <c r="N27" s="346"/>
      <c r="O27" s="346"/>
      <c r="P27" s="346"/>
      <c r="Q27" s="346">
        <f>+SUM(L27:O27)</f>
        <v>0</v>
      </c>
    </row>
    <row r="28" spans="1:17" ht="30" customHeight="1">
      <c r="A28" s="1">
        <f>+A27+1</f>
        <v>11</v>
      </c>
      <c r="B28" s="4" t="s">
        <v>482</v>
      </c>
      <c r="C28" s="51" t="s">
        <v>385</v>
      </c>
      <c r="D28" s="20"/>
      <c r="E28" s="26"/>
      <c r="F28" s="30">
        <v>-40</v>
      </c>
      <c r="G28" s="6"/>
      <c r="H28" s="30"/>
      <c r="I28" s="30"/>
      <c r="J28" s="30"/>
      <c r="L28" s="346"/>
      <c r="M28" s="346"/>
      <c r="N28" s="346"/>
      <c r="O28" s="346"/>
      <c r="P28" s="346"/>
      <c r="Q28" s="346">
        <f>+SUM(L28:O28)</f>
        <v>0</v>
      </c>
    </row>
    <row r="29" spans="1:17" ht="30" customHeight="1">
      <c r="A29" s="1">
        <f>A28+1</f>
        <v>12</v>
      </c>
      <c r="B29" s="261" t="s">
        <v>213</v>
      </c>
      <c r="C29" s="270" t="s">
        <v>52</v>
      </c>
      <c r="D29" s="14"/>
      <c r="E29" s="26"/>
      <c r="F29" s="23">
        <v>35</v>
      </c>
      <c r="G29" s="23"/>
      <c r="H29" s="23"/>
      <c r="I29" s="23"/>
      <c r="J29" s="23"/>
      <c r="L29" s="344"/>
      <c r="M29" s="344"/>
      <c r="N29" s="344"/>
      <c r="O29" s="344"/>
      <c r="P29" s="344"/>
      <c r="Q29" s="344">
        <f>SUM(L29:O29)</f>
        <v>0</v>
      </c>
    </row>
    <row r="30" spans="1:17" ht="42.75" customHeight="1">
      <c r="A30" s="1">
        <f>A29+1</f>
        <v>13</v>
      </c>
      <c r="B30" s="261" t="s">
        <v>213</v>
      </c>
      <c r="C30" s="270" t="s">
        <v>386</v>
      </c>
      <c r="D30" s="14"/>
      <c r="E30" s="26"/>
      <c r="F30" s="23">
        <v>150</v>
      </c>
      <c r="G30" s="23"/>
      <c r="H30" s="23"/>
      <c r="I30" s="23"/>
      <c r="J30" s="23"/>
      <c r="L30" s="344"/>
      <c r="M30" s="344"/>
      <c r="N30" s="344"/>
      <c r="O30" s="344"/>
      <c r="P30" s="344"/>
      <c r="Q30" s="344">
        <f>SUM(L30:O30)</f>
        <v>0</v>
      </c>
    </row>
    <row r="31" spans="1:17" ht="42.75" customHeight="1">
      <c r="A31" s="1">
        <f>A30+1</f>
        <v>14</v>
      </c>
      <c r="B31" s="261" t="s">
        <v>216</v>
      </c>
      <c r="C31" s="270" t="s">
        <v>265</v>
      </c>
      <c r="D31" s="14"/>
      <c r="E31" s="26"/>
      <c r="F31" s="23">
        <v>198</v>
      </c>
      <c r="G31" s="23"/>
      <c r="H31" s="23"/>
      <c r="I31" s="23"/>
      <c r="J31" s="23"/>
      <c r="L31" s="344"/>
      <c r="M31" s="344"/>
      <c r="N31" s="344"/>
      <c r="O31" s="344"/>
      <c r="P31" s="344"/>
      <c r="Q31" s="344">
        <f>SUM(L31:O31)</f>
        <v>0</v>
      </c>
    </row>
    <row r="32" spans="4:17" ht="12.75" customHeight="1">
      <c r="D32" s="21"/>
      <c r="E32" s="26"/>
      <c r="F32" s="29"/>
      <c r="G32" s="29"/>
      <c r="H32" s="29"/>
      <c r="I32" s="29"/>
      <c r="J32" s="29"/>
      <c r="L32" s="341"/>
      <c r="M32" s="341"/>
      <c r="N32" s="341"/>
      <c r="O32" s="341"/>
      <c r="P32" s="341"/>
      <c r="Q32" s="341"/>
    </row>
    <row r="33" spans="2:17" s="21" customFormat="1" ht="13.5" thickBot="1">
      <c r="B33" s="393" t="s">
        <v>63</v>
      </c>
      <c r="C33" s="393"/>
      <c r="D33" s="11"/>
      <c r="E33" s="59"/>
      <c r="F33" s="12">
        <f aca="true" t="shared" si="3" ref="F33:L33">SUM(F27:F32)</f>
        <v>368</v>
      </c>
      <c r="G33" s="12">
        <f t="shared" si="3"/>
        <v>0</v>
      </c>
      <c r="H33" s="12">
        <f t="shared" si="3"/>
        <v>-25</v>
      </c>
      <c r="I33" s="12">
        <f t="shared" si="3"/>
        <v>0</v>
      </c>
      <c r="J33" s="12">
        <f t="shared" si="3"/>
        <v>0</v>
      </c>
      <c r="L33" s="345">
        <f t="shared" si="3"/>
        <v>0</v>
      </c>
      <c r="M33" s="345">
        <f>SUM(M27:M32)</f>
        <v>0</v>
      </c>
      <c r="N33" s="345">
        <f>SUM(N27:N32)</f>
        <v>0</v>
      </c>
      <c r="O33" s="345">
        <f>SUM(O27:O32)</f>
        <v>0</v>
      </c>
      <c r="P33" s="345">
        <f>SUM(P27:P32)</f>
        <v>0</v>
      </c>
      <c r="Q33" s="345">
        <f>SUM(Q27:Q32)</f>
        <v>0</v>
      </c>
    </row>
    <row r="34" spans="4:17" ht="12.75" customHeight="1">
      <c r="D34" s="21"/>
      <c r="E34" s="26"/>
      <c r="F34" s="29"/>
      <c r="G34" s="29"/>
      <c r="H34" s="29"/>
      <c r="I34" s="29"/>
      <c r="J34" s="29"/>
      <c r="L34" s="341"/>
      <c r="M34" s="341"/>
      <c r="N34" s="341"/>
      <c r="O34" s="341"/>
      <c r="P34" s="341"/>
      <c r="Q34" s="341"/>
    </row>
    <row r="35" spans="2:17" s="21" customFormat="1" ht="13.5" thickBot="1">
      <c r="B35" s="393" t="s">
        <v>220</v>
      </c>
      <c r="C35" s="393"/>
      <c r="D35" s="11"/>
      <c r="E35" s="59"/>
      <c r="F35" s="12">
        <f>+F33+F17+F10+F24</f>
        <v>252</v>
      </c>
      <c r="G35" s="12">
        <f>+G33+G17+G10+G24</f>
        <v>-59</v>
      </c>
      <c r="H35" s="12">
        <f>+H33+H17+H10+H24</f>
        <v>-216</v>
      </c>
      <c r="I35" s="12">
        <f>+I33+I17+I10+I24</f>
        <v>-170</v>
      </c>
      <c r="J35" s="12">
        <f>+J33+J17+J10+J24</f>
        <v>-45</v>
      </c>
      <c r="L35" s="345">
        <f aca="true" t="shared" si="4" ref="L35:Q35">+L33+L24+L17+L10</f>
        <v>1</v>
      </c>
      <c r="M35" s="345">
        <f t="shared" si="4"/>
        <v>1</v>
      </c>
      <c r="N35" s="345">
        <f t="shared" si="4"/>
        <v>3</v>
      </c>
      <c r="O35" s="345">
        <f t="shared" si="4"/>
        <v>3.5</v>
      </c>
      <c r="P35" s="345">
        <f t="shared" si="4"/>
        <v>1.5</v>
      </c>
      <c r="Q35" s="345">
        <f t="shared" si="4"/>
        <v>8.5</v>
      </c>
    </row>
    <row r="36" spans="2:17" s="21" customFormat="1" ht="12.75">
      <c r="B36" s="11"/>
      <c r="C36" s="11"/>
      <c r="D36" s="11"/>
      <c r="E36" s="59"/>
      <c r="F36" s="35"/>
      <c r="G36" s="35"/>
      <c r="H36" s="35"/>
      <c r="I36" s="35"/>
      <c r="J36" s="35"/>
      <c r="L36" s="348"/>
      <c r="M36" s="348"/>
      <c r="N36" s="348"/>
      <c r="O36" s="348"/>
      <c r="P36" s="348"/>
      <c r="Q36" s="348"/>
    </row>
    <row r="37" spans="2:17" s="21" customFormat="1" ht="15" customHeight="1" thickBot="1">
      <c r="B37" s="393" t="s">
        <v>6</v>
      </c>
      <c r="C37" s="393"/>
      <c r="D37" s="11"/>
      <c r="E37" s="48"/>
      <c r="F37" s="12">
        <f>F5+F35</f>
        <v>2790</v>
      </c>
      <c r="G37" s="12">
        <f>G5+G35</f>
        <v>2731</v>
      </c>
      <c r="H37" s="12">
        <f>H5+H35</f>
        <v>2515</v>
      </c>
      <c r="I37" s="12">
        <f>I5+I35</f>
        <v>2345</v>
      </c>
      <c r="J37" s="35"/>
      <c r="L37" s="348"/>
      <c r="M37" s="348"/>
      <c r="N37" s="348"/>
      <c r="O37" s="348"/>
      <c r="P37" s="348"/>
      <c r="Q37" s="348"/>
    </row>
    <row r="38" spans="4:10" ht="13.5" customHeight="1">
      <c r="D38" s="21"/>
      <c r="E38" s="26"/>
      <c r="F38" s="29"/>
      <c r="G38" s="29"/>
      <c r="H38" s="29"/>
      <c r="I38" s="29"/>
      <c r="J38" s="29"/>
    </row>
    <row r="39" spans="2:10" ht="12.75" hidden="1">
      <c r="B39" s="2" t="s">
        <v>270</v>
      </c>
      <c r="D39" s="21"/>
      <c r="F39" s="35">
        <f>2535.929+F35</f>
        <v>2787.929</v>
      </c>
      <c r="G39" s="35">
        <f>F39+G35</f>
        <v>2728.929</v>
      </c>
      <c r="H39" s="35">
        <f>G39+H35</f>
        <v>2512.929</v>
      </c>
      <c r="I39" s="35">
        <f>H39+I35</f>
        <v>2342.929</v>
      </c>
      <c r="J39" s="35">
        <f>I39+J35</f>
        <v>2297.929</v>
      </c>
    </row>
    <row r="40" spans="2:10" ht="12.75" hidden="1">
      <c r="B40" s="2" t="s">
        <v>467</v>
      </c>
      <c r="C40" s="2"/>
      <c r="D40" s="21"/>
      <c r="F40" s="35">
        <v>2338.929</v>
      </c>
      <c r="G40" s="35">
        <v>2324.929</v>
      </c>
      <c r="H40" s="35">
        <v>2234.399</v>
      </c>
      <c r="I40" s="35">
        <v>2189.711</v>
      </c>
      <c r="J40" s="35">
        <v>2145.917</v>
      </c>
    </row>
    <row r="41" spans="2:10" ht="12.75" hidden="1">
      <c r="B41" s="2" t="s">
        <v>473</v>
      </c>
      <c r="D41" s="21"/>
      <c r="F41" s="35">
        <f>F40-F39</f>
        <v>-449</v>
      </c>
      <c r="G41" s="35">
        <f>G40-G39</f>
        <v>-404</v>
      </c>
      <c r="H41" s="35">
        <f>H40-H39</f>
        <v>-278.5300000000002</v>
      </c>
      <c r="I41" s="35">
        <f>I40-I39</f>
        <v>-153.2180000000003</v>
      </c>
      <c r="J41" s="35">
        <f>J40-J39</f>
        <v>-152.01200000000017</v>
      </c>
    </row>
    <row r="43" spans="2:3" ht="12.75">
      <c r="B43" s="43"/>
      <c r="C43" s="2" t="s">
        <v>469</v>
      </c>
    </row>
    <row r="45" spans="3:12" ht="12.75" hidden="1">
      <c r="C45" s="33" t="s">
        <v>472</v>
      </c>
      <c r="D45" s="21"/>
      <c r="E45" s="297" t="s">
        <v>445</v>
      </c>
      <c r="F45" s="296" t="s">
        <v>72</v>
      </c>
      <c r="G45" s="292" t="s">
        <v>76</v>
      </c>
      <c r="H45" s="296" t="s">
        <v>73</v>
      </c>
      <c r="I45" s="296" t="s">
        <v>74</v>
      </c>
      <c r="J45" s="296" t="s">
        <v>407</v>
      </c>
      <c r="K45" s="21"/>
      <c r="L45" s="251" t="s">
        <v>446</v>
      </c>
    </row>
    <row r="46" spans="3:12" ht="12.75" hidden="1">
      <c r="C46" s="33"/>
      <c r="D46" s="21"/>
      <c r="E46" s="293" t="s">
        <v>454</v>
      </c>
      <c r="F46" s="295">
        <f>F13+F14</f>
        <v>-30</v>
      </c>
      <c r="G46" s="295">
        <f>G13+G14</f>
        <v>0</v>
      </c>
      <c r="H46" s="295">
        <f>H13+H14</f>
        <v>0</v>
      </c>
      <c r="I46" s="295">
        <f>I13+I14</f>
        <v>-45</v>
      </c>
      <c r="J46" s="295">
        <f>J13+J14</f>
        <v>-45</v>
      </c>
      <c r="K46" s="201"/>
      <c r="L46" s="291">
        <f>SUM(F46:I46)</f>
        <v>-75</v>
      </c>
    </row>
    <row r="47" spans="3:12" ht="12.75" hidden="1">
      <c r="C47" s="33"/>
      <c r="D47" s="21"/>
      <c r="E47" s="293" t="s">
        <v>510</v>
      </c>
      <c r="F47" s="295">
        <f>F12+F15</f>
        <v>0</v>
      </c>
      <c r="G47" s="295">
        <f>G12+G15</f>
        <v>-25</v>
      </c>
      <c r="H47" s="295">
        <f>H12+H15</f>
        <v>-191</v>
      </c>
      <c r="I47" s="295">
        <f>I12+I15</f>
        <v>-125</v>
      </c>
      <c r="J47" s="295">
        <f>J12+J15</f>
        <v>0</v>
      </c>
      <c r="K47" s="295"/>
      <c r="L47" s="291">
        <f>SUM(F47:I47)</f>
        <v>-341</v>
      </c>
    </row>
    <row r="48" spans="3:12" ht="12.75" hidden="1">
      <c r="C48" s="33"/>
      <c r="D48" s="21"/>
      <c r="E48" s="293" t="s">
        <v>511</v>
      </c>
      <c r="F48" s="295"/>
      <c r="G48" s="295"/>
      <c r="H48" s="295"/>
      <c r="I48" s="295"/>
      <c r="J48" s="295"/>
      <c r="K48" s="201"/>
      <c r="L48" s="291">
        <f>SUM(F48:I48)</f>
        <v>0</v>
      </c>
    </row>
    <row r="49" spans="3:12" ht="12.75" hidden="1">
      <c r="C49" s="33"/>
      <c r="D49" s="21"/>
      <c r="E49" s="251" t="s">
        <v>446</v>
      </c>
      <c r="F49" s="294">
        <f>SUM(F46:F48)</f>
        <v>-30</v>
      </c>
      <c r="G49" s="290">
        <f aca="true" t="shared" si="5" ref="G49:L49">SUM(G46:G48)</f>
        <v>-25</v>
      </c>
      <c r="H49" s="294">
        <f t="shared" si="5"/>
        <v>-191</v>
      </c>
      <c r="I49" s="294">
        <f t="shared" si="5"/>
        <v>-170</v>
      </c>
      <c r="J49" s="294">
        <f t="shared" si="5"/>
        <v>-45</v>
      </c>
      <c r="K49" s="153"/>
      <c r="L49" s="294">
        <f t="shared" si="5"/>
        <v>-416</v>
      </c>
    </row>
    <row r="50" spans="3:4" ht="12.75" hidden="1">
      <c r="C50" s="33"/>
      <c r="D50" s="21"/>
    </row>
    <row r="51" spans="3:12" ht="12.75" hidden="1">
      <c r="C51" s="33" t="s">
        <v>485</v>
      </c>
      <c r="D51" s="21"/>
      <c r="E51" s="297" t="s">
        <v>445</v>
      </c>
      <c r="F51" s="296" t="s">
        <v>72</v>
      </c>
      <c r="G51" s="292" t="s">
        <v>76</v>
      </c>
      <c r="H51" s="296" t="s">
        <v>73</v>
      </c>
      <c r="I51" s="296" t="s">
        <v>74</v>
      </c>
      <c r="J51" s="296" t="s">
        <v>407</v>
      </c>
      <c r="K51" s="21"/>
      <c r="L51" s="251" t="s">
        <v>446</v>
      </c>
    </row>
    <row r="52" spans="3:12" ht="12.75" hidden="1">
      <c r="C52" s="33"/>
      <c r="D52" s="21"/>
      <c r="E52" s="293" t="s">
        <v>454</v>
      </c>
      <c r="F52" s="295"/>
      <c r="G52" s="295"/>
      <c r="H52" s="295"/>
      <c r="I52" s="295"/>
      <c r="J52" s="295"/>
      <c r="K52" s="201"/>
      <c r="L52" s="291">
        <f>SUM(F52:I52)</f>
        <v>0</v>
      </c>
    </row>
    <row r="53" spans="3:12" ht="12.75" hidden="1">
      <c r="C53" s="33"/>
      <c r="D53" s="21"/>
      <c r="E53" s="293" t="s">
        <v>510</v>
      </c>
      <c r="F53" s="295"/>
      <c r="G53" s="295"/>
      <c r="H53" s="295"/>
      <c r="I53" s="295"/>
      <c r="J53" s="295"/>
      <c r="K53" s="201"/>
      <c r="L53" s="291">
        <f>SUM(F53:I53)</f>
        <v>0</v>
      </c>
    </row>
    <row r="54" spans="3:12" ht="12.75" hidden="1">
      <c r="C54" s="33"/>
      <c r="D54" s="21"/>
      <c r="E54" s="293" t="s">
        <v>511</v>
      </c>
      <c r="F54" s="295">
        <f>F8</f>
        <v>-13</v>
      </c>
      <c r="G54" s="295">
        <f>G8</f>
        <v>-14</v>
      </c>
      <c r="H54" s="295">
        <f>H8</f>
        <v>0</v>
      </c>
      <c r="I54" s="295">
        <f>I8</f>
        <v>0</v>
      </c>
      <c r="J54" s="295">
        <f>J8</f>
        <v>0</v>
      </c>
      <c r="K54" s="201"/>
      <c r="L54" s="291">
        <f>SUM(F54:I54)</f>
        <v>-27</v>
      </c>
    </row>
    <row r="55" spans="3:12" ht="12.75" hidden="1">
      <c r="C55" s="33"/>
      <c r="D55" s="21"/>
      <c r="E55" s="251" t="s">
        <v>446</v>
      </c>
      <c r="F55" s="294">
        <f>SUM(F52:F54)</f>
        <v>-13</v>
      </c>
      <c r="G55" s="290">
        <f>SUM(G52:G54)</f>
        <v>-14</v>
      </c>
      <c r="H55" s="294">
        <f>SUM(H52:H54)</f>
        <v>0</v>
      </c>
      <c r="I55" s="294">
        <f>SUM(I52:I54)</f>
        <v>0</v>
      </c>
      <c r="J55" s="294">
        <f>SUM(J52:J54)</f>
        <v>0</v>
      </c>
      <c r="K55" s="153"/>
      <c r="L55" s="294">
        <f>SUM(L52:L54)</f>
        <v>-27</v>
      </c>
    </row>
    <row r="56" spans="3:4" ht="12.75" hidden="1">
      <c r="C56" s="33"/>
      <c r="D56" s="21"/>
    </row>
    <row r="57" spans="3:12" ht="12.75" hidden="1">
      <c r="C57" s="33" t="s">
        <v>27</v>
      </c>
      <c r="D57" s="21"/>
      <c r="E57" s="297" t="s">
        <v>445</v>
      </c>
      <c r="F57" s="296" t="s">
        <v>72</v>
      </c>
      <c r="G57" s="292" t="s">
        <v>76</v>
      </c>
      <c r="H57" s="296" t="s">
        <v>73</v>
      </c>
      <c r="I57" s="296" t="s">
        <v>74</v>
      </c>
      <c r="J57" s="296" t="s">
        <v>407</v>
      </c>
      <c r="K57" s="21"/>
      <c r="L57" s="251" t="s">
        <v>446</v>
      </c>
    </row>
    <row r="58" spans="4:12" ht="12.75" hidden="1">
      <c r="D58" s="21"/>
      <c r="E58" s="293" t="s">
        <v>454</v>
      </c>
      <c r="F58" s="295"/>
      <c r="G58" s="295"/>
      <c r="H58" s="295"/>
      <c r="I58" s="295"/>
      <c r="J58" s="295"/>
      <c r="K58" s="201"/>
      <c r="L58" s="291">
        <f>SUM(F58:I58)</f>
        <v>0</v>
      </c>
    </row>
    <row r="59" spans="4:12" ht="12.75" hidden="1">
      <c r="D59" s="21"/>
      <c r="E59" s="293" t="s">
        <v>510</v>
      </c>
      <c r="F59" s="295"/>
      <c r="G59" s="295"/>
      <c r="H59" s="295"/>
      <c r="I59" s="295"/>
      <c r="J59" s="295"/>
      <c r="K59" s="201"/>
      <c r="L59" s="291">
        <f>SUM(F59:I59)</f>
        <v>0</v>
      </c>
    </row>
    <row r="60" spans="4:12" ht="12.75" hidden="1">
      <c r="D60" s="21"/>
      <c r="E60" s="293" t="s">
        <v>511</v>
      </c>
      <c r="F60" s="295"/>
      <c r="G60" s="295"/>
      <c r="H60" s="295"/>
      <c r="I60" s="295"/>
      <c r="J60" s="295"/>
      <c r="K60" s="201"/>
      <c r="L60" s="291">
        <f>SUM(F60:I60)</f>
        <v>0</v>
      </c>
    </row>
    <row r="61" spans="4:12" ht="12.75" hidden="1">
      <c r="D61" s="21"/>
      <c r="E61" s="251" t="s">
        <v>446</v>
      </c>
      <c r="F61" s="294">
        <f>SUM(F58:F60)</f>
        <v>0</v>
      </c>
      <c r="G61" s="290">
        <f>SUM(G58:G60)</f>
        <v>0</v>
      </c>
      <c r="H61" s="294">
        <f>SUM(H58:H60)</f>
        <v>0</v>
      </c>
      <c r="I61" s="294">
        <f>SUM(I58:I60)</f>
        <v>0</v>
      </c>
      <c r="J61" s="294">
        <f>SUM(J58:J60)</f>
        <v>0</v>
      </c>
      <c r="K61" s="153"/>
      <c r="L61" s="294">
        <f>SUM(L58:L60)</f>
        <v>0</v>
      </c>
    </row>
  </sheetData>
  <sheetProtection/>
  <mergeCells count="9">
    <mergeCell ref="L2:Q2"/>
    <mergeCell ref="B37:C37"/>
    <mergeCell ref="B1:I1"/>
    <mergeCell ref="B17:C17"/>
    <mergeCell ref="B35:C35"/>
    <mergeCell ref="B7:C7"/>
    <mergeCell ref="B10:C10"/>
    <mergeCell ref="B33:C33"/>
    <mergeCell ref="B24:C24"/>
  </mergeCells>
  <conditionalFormatting sqref="L24:Q24 L12:Q15 E8:J25 E35:J36 Q19:Q22 Q27:Q31 L33:Q33 L10:Q10 Q8 L17:Q17 F37:J37 L35:Q37 E27:J31 E33:J3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Q73"/>
  <sheetViews>
    <sheetView tabSelected="1" workbookViewId="0" topLeftCell="A22">
      <selection activeCell="F34" sqref="F34"/>
    </sheetView>
  </sheetViews>
  <sheetFormatPr defaultColWidth="9.140625" defaultRowHeight="12.75"/>
  <cols>
    <col min="1" max="1" width="5.140625" style="32" bestFit="1" customWidth="1"/>
    <col min="2" max="2" width="22.8515625" style="1" customWidth="1"/>
    <col min="3" max="3" width="43.57421875" style="1" customWidth="1"/>
    <col min="4" max="4" width="3.140625" style="44" customWidth="1"/>
    <col min="5" max="5" width="9.00390625" style="44"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62"/>
      <c r="B1" s="407" t="s">
        <v>410</v>
      </c>
      <c r="C1" s="407"/>
      <c r="D1" s="407"/>
      <c r="E1" s="407"/>
      <c r="F1" s="407"/>
      <c r="G1" s="407"/>
      <c r="H1" s="407"/>
      <c r="I1" s="407"/>
      <c r="J1" s="407"/>
      <c r="K1" s="407"/>
      <c r="L1" s="147"/>
      <c r="M1" s="147"/>
      <c r="N1" s="147"/>
      <c r="O1" s="147"/>
      <c r="P1" s="147"/>
      <c r="Q1" s="147"/>
    </row>
    <row r="2" spans="1:17" ht="19.5" customHeight="1">
      <c r="A2" s="244" t="s">
        <v>402</v>
      </c>
      <c r="C2" s="2" t="s">
        <v>41</v>
      </c>
      <c r="D2" s="24"/>
      <c r="E2" s="24"/>
      <c r="F2" s="33" t="s">
        <v>72</v>
      </c>
      <c r="G2" s="33" t="s">
        <v>76</v>
      </c>
      <c r="H2" s="33" t="s">
        <v>73</v>
      </c>
      <c r="I2" s="33" t="s">
        <v>74</v>
      </c>
      <c r="J2" s="33" t="s">
        <v>407</v>
      </c>
      <c r="L2" s="391" t="s">
        <v>278</v>
      </c>
      <c r="M2" s="391"/>
      <c r="N2" s="391"/>
      <c r="O2" s="391"/>
      <c r="P2" s="391"/>
      <c r="Q2" s="391"/>
    </row>
    <row r="3" spans="3:17" ht="41.25" customHeight="1">
      <c r="C3" s="2"/>
      <c r="D3" s="24"/>
      <c r="E3" s="24" t="s">
        <v>75</v>
      </c>
      <c r="F3" s="33" t="s">
        <v>42</v>
      </c>
      <c r="G3" s="33" t="s">
        <v>42</v>
      </c>
      <c r="H3" s="33" t="s">
        <v>42</v>
      </c>
      <c r="I3" s="33" t="s">
        <v>42</v>
      </c>
      <c r="J3" s="33" t="s">
        <v>42</v>
      </c>
      <c r="L3" s="127" t="s">
        <v>72</v>
      </c>
      <c r="M3" s="127" t="s">
        <v>76</v>
      </c>
      <c r="N3" s="127" t="s">
        <v>73</v>
      </c>
      <c r="O3" s="127" t="s">
        <v>74</v>
      </c>
      <c r="P3" s="127" t="s">
        <v>407</v>
      </c>
      <c r="Q3" s="127" t="s">
        <v>43</v>
      </c>
    </row>
    <row r="4" spans="3:17" ht="20.25" customHeight="1">
      <c r="C4" s="2"/>
      <c r="D4" s="24"/>
      <c r="E4" s="24"/>
      <c r="F4" s="33"/>
      <c r="G4" s="33"/>
      <c r="H4" s="33"/>
      <c r="I4" s="33"/>
      <c r="J4" s="33"/>
      <c r="L4" s="127"/>
      <c r="M4" s="127"/>
      <c r="N4" s="127"/>
      <c r="O4" s="127"/>
      <c r="P4" s="127"/>
      <c r="Q4" s="127"/>
    </row>
    <row r="5" spans="3:17" ht="20.25" customHeight="1">
      <c r="C5" s="33" t="s">
        <v>5</v>
      </c>
      <c r="D5" s="24"/>
      <c r="E5" s="24"/>
      <c r="F5" s="387">
        <v>-73</v>
      </c>
      <c r="G5" s="386">
        <f>F47</f>
        <v>119</v>
      </c>
      <c r="H5" s="386">
        <f>G47</f>
        <v>61</v>
      </c>
      <c r="I5" s="386">
        <f>H47</f>
        <v>30</v>
      </c>
      <c r="J5" s="33"/>
      <c r="L5" s="127"/>
      <c r="M5" s="127"/>
      <c r="N5" s="127"/>
      <c r="O5" s="127"/>
      <c r="P5" s="127"/>
      <c r="Q5" s="127"/>
    </row>
    <row r="6" spans="2:17" ht="19.5" customHeight="1">
      <c r="B6" s="2"/>
      <c r="C6" s="2"/>
      <c r="E6" s="24"/>
      <c r="F6" s="35"/>
      <c r="G6" s="35"/>
      <c r="H6" s="35"/>
      <c r="I6" s="35"/>
      <c r="J6" s="35"/>
      <c r="L6" s="128"/>
      <c r="M6" s="128"/>
      <c r="N6" s="128"/>
      <c r="O6" s="128"/>
      <c r="P6" s="128"/>
      <c r="Q6" s="127"/>
    </row>
    <row r="7" spans="2:17" ht="13.5" customHeight="1">
      <c r="B7" s="2" t="s">
        <v>44</v>
      </c>
      <c r="C7" s="2"/>
      <c r="D7" s="24"/>
      <c r="E7" s="24"/>
      <c r="F7" s="100"/>
      <c r="G7" s="100"/>
      <c r="H7" s="100"/>
      <c r="I7" s="100"/>
      <c r="J7" s="100"/>
      <c r="L7" s="128"/>
      <c r="M7" s="128"/>
      <c r="N7" s="128"/>
      <c r="O7" s="128"/>
      <c r="P7" s="128"/>
      <c r="Q7" s="127"/>
    </row>
    <row r="8" spans="1:17" ht="25.5">
      <c r="A8" s="32">
        <v>1</v>
      </c>
      <c r="B8" s="261" t="s">
        <v>453</v>
      </c>
      <c r="C8" s="261" t="s">
        <v>322</v>
      </c>
      <c r="D8" s="21"/>
      <c r="E8" s="104" t="s">
        <v>84</v>
      </c>
      <c r="F8" s="23"/>
      <c r="G8" s="23">
        <v>-20</v>
      </c>
      <c r="H8" s="23">
        <v>-20</v>
      </c>
      <c r="I8" s="23"/>
      <c r="J8" s="23"/>
      <c r="L8" s="344"/>
      <c r="M8" s="344"/>
      <c r="N8" s="344"/>
      <c r="O8" s="344"/>
      <c r="P8" s="344"/>
      <c r="Q8" s="344">
        <f>+SUM(L8:O8)</f>
        <v>0</v>
      </c>
    </row>
    <row r="9" spans="1:17" ht="42" customHeight="1">
      <c r="A9" s="32">
        <v>2</v>
      </c>
      <c r="B9" s="261" t="s">
        <v>477</v>
      </c>
      <c r="C9" s="261" t="s">
        <v>323</v>
      </c>
      <c r="D9" s="21"/>
      <c r="E9" s="104" t="s">
        <v>84</v>
      </c>
      <c r="F9" s="23">
        <v>85</v>
      </c>
      <c r="G9" s="23"/>
      <c r="H9" s="23">
        <v>-50</v>
      </c>
      <c r="I9" s="23">
        <v>-50</v>
      </c>
      <c r="J9" s="23">
        <v>-50</v>
      </c>
      <c r="L9" s="344"/>
      <c r="M9" s="344"/>
      <c r="N9" s="344"/>
      <c r="O9" s="344"/>
      <c r="P9" s="344"/>
      <c r="Q9" s="344">
        <f>+SUM(L9:O9)</f>
        <v>0</v>
      </c>
    </row>
    <row r="10" spans="1:17" ht="12.75">
      <c r="A10" s="27">
        <f>+A9+1</f>
        <v>3</v>
      </c>
      <c r="B10" s="261" t="s">
        <v>477</v>
      </c>
      <c r="C10" s="270" t="s">
        <v>324</v>
      </c>
      <c r="D10" s="20"/>
      <c r="E10" s="56" t="s">
        <v>80</v>
      </c>
      <c r="F10" s="23">
        <v>-1</v>
      </c>
      <c r="G10" s="23">
        <v>-1</v>
      </c>
      <c r="H10" s="23">
        <v>-1</v>
      </c>
      <c r="I10" s="23"/>
      <c r="J10" s="23"/>
      <c r="L10" s="344"/>
      <c r="M10" s="344"/>
      <c r="N10" s="344"/>
      <c r="O10" s="344"/>
      <c r="P10" s="344"/>
      <c r="Q10" s="344">
        <f>+SUM(L10:O10)</f>
        <v>0</v>
      </c>
    </row>
    <row r="11" spans="4:17" ht="12.75" customHeight="1">
      <c r="D11" s="21"/>
      <c r="E11" s="38"/>
      <c r="F11" s="9"/>
      <c r="G11" s="9"/>
      <c r="H11" s="9"/>
      <c r="I11" s="9"/>
      <c r="J11" s="9"/>
      <c r="K11" s="21"/>
      <c r="L11" s="347"/>
      <c r="M11" s="347"/>
      <c r="N11" s="347"/>
      <c r="O11" s="347"/>
      <c r="P11" s="347"/>
      <c r="Q11" s="347"/>
    </row>
    <row r="12" spans="1:17" s="21" customFormat="1" ht="13.5" customHeight="1" thickBot="1">
      <c r="A12" s="37"/>
      <c r="B12" s="393" t="s">
        <v>53</v>
      </c>
      <c r="C12" s="393"/>
      <c r="E12" s="38"/>
      <c r="F12" s="12">
        <f>+SUM(F8:F10)</f>
        <v>84</v>
      </c>
      <c r="G12" s="12">
        <f aca="true" t="shared" si="0" ref="G12:Q12">+SUM(G8:G10)</f>
        <v>-21</v>
      </c>
      <c r="H12" s="12">
        <f t="shared" si="0"/>
        <v>-71</v>
      </c>
      <c r="I12" s="12">
        <f t="shared" si="0"/>
        <v>-50</v>
      </c>
      <c r="J12" s="12">
        <f t="shared" si="0"/>
        <v>-50</v>
      </c>
      <c r="L12" s="345">
        <f t="shared" si="0"/>
        <v>0</v>
      </c>
      <c r="M12" s="345">
        <f t="shared" si="0"/>
        <v>0</v>
      </c>
      <c r="N12" s="345">
        <f t="shared" si="0"/>
        <v>0</v>
      </c>
      <c r="O12" s="345">
        <f t="shared" si="0"/>
        <v>0</v>
      </c>
      <c r="P12" s="345">
        <f t="shared" si="0"/>
        <v>0</v>
      </c>
      <c r="Q12" s="345">
        <f t="shared" si="0"/>
        <v>0</v>
      </c>
    </row>
    <row r="13" spans="2:17" ht="12.75" customHeight="1">
      <c r="B13" s="13"/>
      <c r="C13" s="13"/>
      <c r="D13" s="21"/>
      <c r="E13" s="38"/>
      <c r="F13" s="10"/>
      <c r="G13" s="10"/>
      <c r="H13" s="10"/>
      <c r="I13" s="10"/>
      <c r="J13" s="10"/>
      <c r="K13" s="21"/>
      <c r="L13" s="350"/>
      <c r="M13" s="350"/>
      <c r="N13" s="350"/>
      <c r="O13" s="350"/>
      <c r="P13" s="350"/>
      <c r="Q13" s="350"/>
    </row>
    <row r="14" spans="1:17" s="21" customFormat="1" ht="12.75">
      <c r="A14" s="37"/>
      <c r="B14" s="17" t="s">
        <v>56</v>
      </c>
      <c r="C14" s="101"/>
      <c r="E14" s="38"/>
      <c r="F14" s="15"/>
      <c r="G14" s="15"/>
      <c r="H14" s="15"/>
      <c r="I14" s="15"/>
      <c r="J14" s="15"/>
      <c r="L14" s="349"/>
      <c r="M14" s="349"/>
      <c r="N14" s="349"/>
      <c r="O14" s="349"/>
      <c r="P14" s="349"/>
      <c r="Q14" s="349"/>
    </row>
    <row r="15" spans="1:17" ht="12.75">
      <c r="A15" s="32">
        <f>+A10+1</f>
        <v>4</v>
      </c>
      <c r="B15" s="4" t="s">
        <v>453</v>
      </c>
      <c r="C15" s="4" t="s">
        <v>22</v>
      </c>
      <c r="D15" s="21"/>
      <c r="E15" s="44" t="s">
        <v>80</v>
      </c>
      <c r="F15" s="30">
        <v>-6</v>
      </c>
      <c r="G15" s="6"/>
      <c r="H15" s="30">
        <v>0</v>
      </c>
      <c r="I15" s="30">
        <v>0</v>
      </c>
      <c r="J15" s="30">
        <v>0</v>
      </c>
      <c r="L15" s="346"/>
      <c r="M15" s="346"/>
      <c r="N15" s="346"/>
      <c r="O15" s="346"/>
      <c r="P15" s="346"/>
      <c r="Q15" s="346">
        <f aca="true" t="shared" si="1" ref="Q15:Q20">+SUM(L15:O15)</f>
        <v>0</v>
      </c>
    </row>
    <row r="16" spans="1:17" ht="17.25" customHeight="1">
      <c r="A16" s="32">
        <f>A15+1</f>
        <v>5</v>
      </c>
      <c r="B16" s="261" t="s">
        <v>23</v>
      </c>
      <c r="C16" s="261" t="s">
        <v>474</v>
      </c>
      <c r="D16" s="21"/>
      <c r="E16" s="44" t="s">
        <v>80</v>
      </c>
      <c r="F16" s="23"/>
      <c r="G16" s="23"/>
      <c r="H16" s="23"/>
      <c r="I16" s="23">
        <v>-2</v>
      </c>
      <c r="J16" s="23"/>
      <c r="L16" s="344"/>
      <c r="M16" s="344"/>
      <c r="N16" s="344"/>
      <c r="O16" s="344"/>
      <c r="P16" s="344"/>
      <c r="Q16" s="344">
        <f t="shared" si="1"/>
        <v>0</v>
      </c>
    </row>
    <row r="17" spans="1:17" ht="17.25" customHeight="1">
      <c r="A17" s="32">
        <f>+A16+1</f>
        <v>6</v>
      </c>
      <c r="B17" s="261" t="s">
        <v>23</v>
      </c>
      <c r="C17" s="261" t="s">
        <v>325</v>
      </c>
      <c r="D17" s="21"/>
      <c r="E17" s="44" t="s">
        <v>80</v>
      </c>
      <c r="F17" s="23">
        <v>-2</v>
      </c>
      <c r="G17" s="23"/>
      <c r="H17" s="23"/>
      <c r="I17" s="23"/>
      <c r="J17" s="23"/>
      <c r="L17" s="344"/>
      <c r="M17" s="344"/>
      <c r="N17" s="344"/>
      <c r="O17" s="344"/>
      <c r="P17" s="344"/>
      <c r="Q17" s="344">
        <f t="shared" si="1"/>
        <v>0</v>
      </c>
    </row>
    <row r="18" spans="1:17" ht="55.5" customHeight="1">
      <c r="A18" s="32">
        <f>+A17+1</f>
        <v>7</v>
      </c>
      <c r="B18" s="4" t="s">
        <v>477</v>
      </c>
      <c r="C18" s="4" t="s">
        <v>205</v>
      </c>
      <c r="D18" s="21"/>
      <c r="E18" s="44" t="s">
        <v>80</v>
      </c>
      <c r="F18" s="6">
        <v>-12</v>
      </c>
      <c r="G18" s="6"/>
      <c r="H18" s="6"/>
      <c r="I18" s="6"/>
      <c r="J18" s="6"/>
      <c r="L18" s="346"/>
      <c r="M18" s="346"/>
      <c r="N18" s="346"/>
      <c r="O18" s="346"/>
      <c r="P18" s="346"/>
      <c r="Q18" s="346">
        <f t="shared" si="1"/>
        <v>0</v>
      </c>
    </row>
    <row r="19" spans="1:17" ht="29.25" customHeight="1">
      <c r="A19" s="32">
        <f>+A18+1</f>
        <v>8</v>
      </c>
      <c r="B19" s="261" t="s">
        <v>477</v>
      </c>
      <c r="C19" s="261" t="s">
        <v>422</v>
      </c>
      <c r="D19" s="21"/>
      <c r="E19" s="44" t="s">
        <v>80</v>
      </c>
      <c r="F19" s="23">
        <v>-2</v>
      </c>
      <c r="G19" s="23">
        <v>-2</v>
      </c>
      <c r="H19" s="23"/>
      <c r="I19" s="23">
        <v>-1</v>
      </c>
      <c r="J19" s="23">
        <v>-1</v>
      </c>
      <c r="L19" s="344"/>
      <c r="M19" s="344"/>
      <c r="N19" s="344"/>
      <c r="O19" s="344"/>
      <c r="P19" s="344"/>
      <c r="Q19" s="344">
        <f t="shared" si="1"/>
        <v>0</v>
      </c>
    </row>
    <row r="20" spans="1:17" ht="29.25" customHeight="1">
      <c r="A20" s="32">
        <f>+A19+1</f>
        <v>9</v>
      </c>
      <c r="B20" s="261" t="s">
        <v>477</v>
      </c>
      <c r="C20" s="261" t="s">
        <v>321</v>
      </c>
      <c r="D20" s="21"/>
      <c r="E20" s="44" t="s">
        <v>80</v>
      </c>
      <c r="F20" s="23">
        <v>-50</v>
      </c>
      <c r="G20" s="23"/>
      <c r="H20" s="23"/>
      <c r="I20" s="23"/>
      <c r="J20" s="23"/>
      <c r="L20" s="344"/>
      <c r="M20" s="344"/>
      <c r="N20" s="344"/>
      <c r="O20" s="344"/>
      <c r="P20" s="344"/>
      <c r="Q20" s="344">
        <f t="shared" si="1"/>
        <v>0</v>
      </c>
    </row>
    <row r="21" spans="2:17" ht="12" customHeight="1">
      <c r="B21" s="13"/>
      <c r="C21" s="13"/>
      <c r="D21" s="48"/>
      <c r="F21" s="10"/>
      <c r="G21" s="10"/>
      <c r="H21" s="10"/>
      <c r="I21" s="10"/>
      <c r="J21" s="10"/>
      <c r="L21" s="350"/>
      <c r="M21" s="350"/>
      <c r="N21" s="350"/>
      <c r="O21" s="350"/>
      <c r="P21" s="350"/>
      <c r="Q21" s="350"/>
    </row>
    <row r="22" spans="1:17" s="21" customFormat="1" ht="13.5" customHeight="1" thickBot="1">
      <c r="A22" s="37"/>
      <c r="B22" s="393" t="s">
        <v>58</v>
      </c>
      <c r="C22" s="393"/>
      <c r="D22" s="38"/>
      <c r="E22" s="38"/>
      <c r="F22" s="12">
        <f>+SUM(F15:F20)</f>
        <v>-72</v>
      </c>
      <c r="G22" s="12">
        <f>+SUM(G15:G20)</f>
        <v>-2</v>
      </c>
      <c r="H22" s="12">
        <f>+SUM(H15:H20)</f>
        <v>0</v>
      </c>
      <c r="I22" s="12">
        <f>+SUM(I15:I20)</f>
        <v>-3</v>
      </c>
      <c r="J22" s="12">
        <f>+SUM(J15:J20)</f>
        <v>-1</v>
      </c>
      <c r="K22" s="35">
        <f>+SUM(K15:K16)</f>
        <v>0</v>
      </c>
      <c r="L22" s="345">
        <f aca="true" t="shared" si="2" ref="L22:Q22">+SUM(L15:L19)</f>
        <v>0</v>
      </c>
      <c r="M22" s="345">
        <f t="shared" si="2"/>
        <v>0</v>
      </c>
      <c r="N22" s="345">
        <f t="shared" si="2"/>
        <v>0</v>
      </c>
      <c r="O22" s="345">
        <f t="shared" si="2"/>
        <v>0</v>
      </c>
      <c r="P22" s="345">
        <f t="shared" si="2"/>
        <v>0</v>
      </c>
      <c r="Q22" s="345">
        <f t="shared" si="2"/>
        <v>0</v>
      </c>
    </row>
    <row r="23" spans="4:17" ht="11.25" customHeight="1">
      <c r="D23" s="48"/>
      <c r="F23" s="75"/>
      <c r="G23" s="75"/>
      <c r="H23" s="75"/>
      <c r="I23" s="75"/>
      <c r="J23" s="75"/>
      <c r="L23" s="341"/>
      <c r="M23" s="341"/>
      <c r="N23" s="341"/>
      <c r="O23" s="341"/>
      <c r="P23" s="341"/>
      <c r="Q23" s="341"/>
    </row>
    <row r="24" spans="1:17" s="21" customFormat="1" ht="12.75">
      <c r="A24" s="37"/>
      <c r="B24" s="17" t="s">
        <v>27</v>
      </c>
      <c r="C24" s="101"/>
      <c r="D24" s="38"/>
      <c r="E24" s="38"/>
      <c r="F24" s="15"/>
      <c r="G24" s="15"/>
      <c r="H24" s="15"/>
      <c r="I24" s="15"/>
      <c r="J24" s="15"/>
      <c r="L24" s="358"/>
      <c r="M24" s="358"/>
      <c r="N24" s="358"/>
      <c r="O24" s="358"/>
      <c r="P24" s="358"/>
      <c r="Q24" s="358"/>
    </row>
    <row r="25" spans="1:17" ht="12.75">
      <c r="A25" s="32">
        <f>A20+1</f>
        <v>10</v>
      </c>
      <c r="B25" s="4" t="s">
        <v>453</v>
      </c>
      <c r="C25" s="4" t="s">
        <v>330</v>
      </c>
      <c r="D25" s="107"/>
      <c r="E25" s="104" t="s">
        <v>80</v>
      </c>
      <c r="F25" s="30">
        <v>-26</v>
      </c>
      <c r="G25" s="6"/>
      <c r="H25" s="6"/>
      <c r="I25" s="6"/>
      <c r="J25" s="6"/>
      <c r="L25" s="346">
        <v>1</v>
      </c>
      <c r="M25" s="346"/>
      <c r="N25" s="346"/>
      <c r="O25" s="346"/>
      <c r="P25" s="346"/>
      <c r="Q25" s="346">
        <f>+SUM(L25:O25)</f>
        <v>1</v>
      </c>
    </row>
    <row r="26" spans="1:17" ht="56.25" customHeight="1">
      <c r="A26" s="32">
        <f>+A25+1</f>
        <v>11</v>
      </c>
      <c r="B26" s="261" t="s">
        <v>466</v>
      </c>
      <c r="C26" s="261" t="s">
        <v>320</v>
      </c>
      <c r="D26" s="107"/>
      <c r="E26" s="104" t="s">
        <v>80</v>
      </c>
      <c r="F26" s="23"/>
      <c r="G26" s="23">
        <v>-55</v>
      </c>
      <c r="H26" s="23"/>
      <c r="I26" s="23"/>
      <c r="J26" s="23"/>
      <c r="L26" s="344"/>
      <c r="M26" s="344">
        <v>1</v>
      </c>
      <c r="N26" s="344"/>
      <c r="O26" s="344"/>
      <c r="P26" s="344"/>
      <c r="Q26" s="344">
        <f>+SUM(L26:O26)</f>
        <v>1</v>
      </c>
    </row>
    <row r="27" spans="6:17" ht="12" customHeight="1">
      <c r="F27" s="75"/>
      <c r="G27" s="75"/>
      <c r="H27" s="75"/>
      <c r="I27" s="75"/>
      <c r="J27" s="75"/>
      <c r="L27" s="370"/>
      <c r="M27" s="370">
        <f>+M25</f>
        <v>0</v>
      </c>
      <c r="N27" s="370">
        <f>+N25</f>
        <v>0</v>
      </c>
      <c r="O27" s="370">
        <f>+O25</f>
        <v>0</v>
      </c>
      <c r="P27" s="370">
        <f>+P25</f>
        <v>0</v>
      </c>
      <c r="Q27" s="370"/>
    </row>
    <row r="28" spans="1:17" s="21" customFormat="1" ht="13.5" customHeight="1" thickBot="1">
      <c r="A28" s="37"/>
      <c r="B28" s="393" t="s">
        <v>28</v>
      </c>
      <c r="C28" s="393"/>
      <c r="D28" s="38"/>
      <c r="E28" s="38"/>
      <c r="F28" s="12">
        <f>SUM(F25:F27)</f>
        <v>-26</v>
      </c>
      <c r="G28" s="12">
        <f>SUM(G25:G27)</f>
        <v>-55</v>
      </c>
      <c r="H28" s="12">
        <f>SUM(H25:H27)</f>
        <v>0</v>
      </c>
      <c r="I28" s="12">
        <f>SUM(I25:I27)</f>
        <v>0</v>
      </c>
      <c r="J28" s="12">
        <f>SUM(J25:J27)</f>
        <v>0</v>
      </c>
      <c r="L28" s="345">
        <f aca="true" t="shared" si="3" ref="L28:Q28">SUM(L25:L27)</f>
        <v>1</v>
      </c>
      <c r="M28" s="345">
        <f t="shared" si="3"/>
        <v>1</v>
      </c>
      <c r="N28" s="345">
        <f t="shared" si="3"/>
        <v>0</v>
      </c>
      <c r="O28" s="345">
        <f t="shared" si="3"/>
        <v>0</v>
      </c>
      <c r="P28" s="345">
        <f t="shared" si="3"/>
        <v>0</v>
      </c>
      <c r="Q28" s="345">
        <f t="shared" si="3"/>
        <v>2</v>
      </c>
    </row>
    <row r="29" spans="6:17" ht="12" customHeight="1">
      <c r="F29" s="75"/>
      <c r="G29" s="75"/>
      <c r="H29" s="75"/>
      <c r="I29" s="75"/>
      <c r="J29" s="75"/>
      <c r="L29" s="351"/>
      <c r="M29" s="351"/>
      <c r="N29" s="351"/>
      <c r="O29" s="351"/>
      <c r="P29" s="351"/>
      <c r="Q29" s="351"/>
    </row>
    <row r="30" spans="1:17" s="21" customFormat="1" ht="12.75">
      <c r="A30" s="37"/>
      <c r="B30" s="17" t="s">
        <v>61</v>
      </c>
      <c r="C30" s="101"/>
      <c r="D30" s="38"/>
      <c r="E30" s="38"/>
      <c r="F30" s="15"/>
      <c r="G30" s="15"/>
      <c r="H30" s="15"/>
      <c r="I30" s="15"/>
      <c r="J30" s="15"/>
      <c r="L30" s="358"/>
      <c r="M30" s="358"/>
      <c r="N30" s="358"/>
      <c r="O30" s="358"/>
      <c r="P30" s="358"/>
      <c r="Q30" s="358"/>
    </row>
    <row r="31" spans="1:17" ht="25.5">
      <c r="A31" s="32">
        <f>A26+1</f>
        <v>12</v>
      </c>
      <c r="B31" s="261" t="s">
        <v>476</v>
      </c>
      <c r="C31" s="261" t="s">
        <v>8</v>
      </c>
      <c r="D31" s="107"/>
      <c r="E31" s="104"/>
      <c r="F31" s="23">
        <v>37</v>
      </c>
      <c r="G31" s="23"/>
      <c r="H31" s="23"/>
      <c r="I31" s="23"/>
      <c r="J31" s="23"/>
      <c r="L31" s="344"/>
      <c r="M31" s="344"/>
      <c r="N31" s="344"/>
      <c r="O31" s="344"/>
      <c r="P31" s="344"/>
      <c r="Q31" s="344">
        <f>+SUM(L31:O31)</f>
        <v>0</v>
      </c>
    </row>
    <row r="32" spans="1:17" ht="25.5">
      <c r="A32" s="32">
        <f>+A31+1</f>
        <v>13</v>
      </c>
      <c r="B32" s="4" t="s">
        <v>477</v>
      </c>
      <c r="C32" s="4" t="s">
        <v>62</v>
      </c>
      <c r="D32" s="107"/>
      <c r="E32" s="104"/>
      <c r="F32" s="6">
        <v>24</v>
      </c>
      <c r="G32" s="6"/>
      <c r="H32" s="6"/>
      <c r="I32" s="6"/>
      <c r="J32" s="6"/>
      <c r="L32" s="346"/>
      <c r="M32" s="346"/>
      <c r="N32" s="346"/>
      <c r="O32" s="346"/>
      <c r="P32" s="346"/>
      <c r="Q32" s="346">
        <f>+SUM(L32:O32)</f>
        <v>0</v>
      </c>
    </row>
    <row r="33" spans="1:17" ht="25.5">
      <c r="A33" s="32">
        <f>+A32+1</f>
        <v>14</v>
      </c>
      <c r="B33" s="261" t="s">
        <v>477</v>
      </c>
      <c r="C33" s="261" t="s">
        <v>475</v>
      </c>
      <c r="D33" s="107"/>
      <c r="E33" s="104"/>
      <c r="F33" s="23"/>
      <c r="G33" s="23"/>
      <c r="H33" s="23">
        <v>40</v>
      </c>
      <c r="I33" s="23">
        <v>-40</v>
      </c>
      <c r="J33" s="23"/>
      <c r="L33" s="344"/>
      <c r="M33" s="344"/>
      <c r="N33" s="344"/>
      <c r="O33" s="344"/>
      <c r="P33" s="344"/>
      <c r="Q33" s="344">
        <f>+SUM(L33:P33)</f>
        <v>0</v>
      </c>
    </row>
    <row r="34" spans="1:17" ht="12.75">
      <c r="A34" s="32">
        <f>+A33+1</f>
        <v>15</v>
      </c>
      <c r="B34" s="261" t="s">
        <v>453</v>
      </c>
      <c r="C34" s="261" t="s">
        <v>326</v>
      </c>
      <c r="D34" s="107"/>
      <c r="E34" s="104"/>
      <c r="F34" s="23">
        <v>100</v>
      </c>
      <c r="G34" s="23"/>
      <c r="H34" s="23"/>
      <c r="I34" s="23"/>
      <c r="J34" s="23"/>
      <c r="L34" s="344"/>
      <c r="M34" s="344"/>
      <c r="N34" s="344"/>
      <c r="O34" s="344"/>
      <c r="P34" s="344"/>
      <c r="Q34" s="344">
        <f>+SUM(L34:P34)</f>
        <v>0</v>
      </c>
    </row>
    <row r="35" spans="1:17" ht="12.75">
      <c r="A35" s="32">
        <f>+A34+1</f>
        <v>16</v>
      </c>
      <c r="B35" s="261" t="s">
        <v>453</v>
      </c>
      <c r="C35" s="261" t="s">
        <v>327</v>
      </c>
      <c r="D35" s="107"/>
      <c r="E35" s="104"/>
      <c r="F35" s="23">
        <v>25</v>
      </c>
      <c r="G35" s="23">
        <v>-25</v>
      </c>
      <c r="H35" s="23"/>
      <c r="I35" s="23"/>
      <c r="J35" s="23"/>
      <c r="L35" s="344">
        <v>1</v>
      </c>
      <c r="M35" s="344"/>
      <c r="N35" s="344"/>
      <c r="O35" s="344"/>
      <c r="P35" s="344"/>
      <c r="Q35" s="344">
        <f>+SUM(L35:O35)</f>
        <v>1</v>
      </c>
    </row>
    <row r="36" spans="1:17" ht="47.25" customHeight="1">
      <c r="A36" s="32">
        <f>+A35+1</f>
        <v>17</v>
      </c>
      <c r="B36" s="261" t="s">
        <v>466</v>
      </c>
      <c r="C36" s="261" t="s">
        <v>319</v>
      </c>
      <c r="D36" s="107"/>
      <c r="E36" s="104"/>
      <c r="F36" s="23"/>
      <c r="G36" s="23">
        <v>55</v>
      </c>
      <c r="H36" s="23"/>
      <c r="I36" s="23"/>
      <c r="J36" s="23"/>
      <c r="L36" s="344"/>
      <c r="M36" s="344">
        <v>-1</v>
      </c>
      <c r="N36" s="344"/>
      <c r="O36" s="344"/>
      <c r="P36" s="344"/>
      <c r="Q36" s="344">
        <f>+SUM(L36:O36)</f>
        <v>-1</v>
      </c>
    </row>
    <row r="37" spans="6:17" ht="12.75">
      <c r="F37" s="75"/>
      <c r="G37" s="75"/>
      <c r="H37" s="75"/>
      <c r="I37" s="75"/>
      <c r="J37" s="75"/>
      <c r="L37" s="351"/>
      <c r="M37" s="351"/>
      <c r="N37" s="351"/>
      <c r="O37" s="351"/>
      <c r="P37" s="351"/>
      <c r="Q37" s="351"/>
    </row>
    <row r="38" spans="1:17" s="21" customFormat="1" ht="13.5" customHeight="1" thickBot="1">
      <c r="A38" s="37"/>
      <c r="B38" s="393" t="s">
        <v>63</v>
      </c>
      <c r="C38" s="393"/>
      <c r="D38" s="38"/>
      <c r="E38" s="38"/>
      <c r="F38" s="12">
        <f>+SUM(F31:F36)</f>
        <v>186</v>
      </c>
      <c r="G38" s="12">
        <f>+SUM(G31:G36)</f>
        <v>30</v>
      </c>
      <c r="H38" s="12">
        <f>+SUM(H31:H36)</f>
        <v>40</v>
      </c>
      <c r="I38" s="12">
        <f>+SUM(I31:I36)</f>
        <v>-40</v>
      </c>
      <c r="J38" s="12">
        <f>+SUM(J31:J36)</f>
        <v>0</v>
      </c>
      <c r="L38" s="345">
        <f aca="true" t="shared" si="4" ref="L38:Q38">+SUM(L31:L36)</f>
        <v>1</v>
      </c>
      <c r="M38" s="345">
        <f t="shared" si="4"/>
        <v>-1</v>
      </c>
      <c r="N38" s="345">
        <f t="shared" si="4"/>
        <v>0</v>
      </c>
      <c r="O38" s="345">
        <f t="shared" si="4"/>
        <v>0</v>
      </c>
      <c r="P38" s="345">
        <f t="shared" si="4"/>
        <v>0</v>
      </c>
      <c r="Q38" s="345">
        <f t="shared" si="4"/>
        <v>0</v>
      </c>
    </row>
    <row r="39" spans="6:17" ht="12" customHeight="1">
      <c r="F39" s="75"/>
      <c r="G39" s="75"/>
      <c r="H39" s="75"/>
      <c r="I39" s="75"/>
      <c r="J39" s="75"/>
      <c r="L39" s="351"/>
      <c r="M39" s="351"/>
      <c r="N39" s="351"/>
      <c r="O39" s="351"/>
      <c r="P39" s="351"/>
      <c r="Q39" s="351"/>
    </row>
    <row r="40" spans="1:17" s="21" customFormat="1" ht="12.75">
      <c r="A40" s="37"/>
      <c r="B40" s="17" t="s">
        <v>59</v>
      </c>
      <c r="C40" s="101"/>
      <c r="D40" s="38"/>
      <c r="E40" s="38"/>
      <c r="F40" s="15"/>
      <c r="G40" s="15"/>
      <c r="H40" s="15"/>
      <c r="I40" s="15"/>
      <c r="J40" s="15"/>
      <c r="L40" s="358"/>
      <c r="M40" s="358"/>
      <c r="N40" s="358"/>
      <c r="O40" s="358"/>
      <c r="P40" s="358"/>
      <c r="Q40" s="358"/>
    </row>
    <row r="41" spans="1:17" ht="51">
      <c r="A41" s="32">
        <f>A36+1</f>
        <v>18</v>
      </c>
      <c r="B41" s="261" t="s">
        <v>477</v>
      </c>
      <c r="C41" s="261" t="s">
        <v>9</v>
      </c>
      <c r="D41" s="107"/>
      <c r="E41" s="104"/>
      <c r="F41" s="23">
        <v>20</v>
      </c>
      <c r="G41" s="23">
        <v>-10</v>
      </c>
      <c r="H41" s="23"/>
      <c r="I41" s="23"/>
      <c r="J41" s="23"/>
      <c r="L41" s="344"/>
      <c r="M41" s="344"/>
      <c r="N41" s="344"/>
      <c r="O41" s="344"/>
      <c r="P41" s="344"/>
      <c r="Q41" s="344">
        <f>+SUM(L41:O41)</f>
        <v>0</v>
      </c>
    </row>
    <row r="42" spans="6:17" ht="12.75">
      <c r="F42" s="75"/>
      <c r="G42" s="75"/>
      <c r="H42" s="75"/>
      <c r="I42" s="75"/>
      <c r="J42" s="75"/>
      <c r="L42" s="351"/>
      <c r="M42" s="351"/>
      <c r="N42" s="351"/>
      <c r="O42" s="351"/>
      <c r="P42" s="351"/>
      <c r="Q42" s="351"/>
    </row>
    <row r="43" spans="1:17" s="21" customFormat="1" ht="13.5" customHeight="1" thickBot="1">
      <c r="A43" s="37"/>
      <c r="B43" s="393" t="s">
        <v>60</v>
      </c>
      <c r="C43" s="393"/>
      <c r="D43" s="38"/>
      <c r="E43" s="38"/>
      <c r="F43" s="12">
        <f>+SUM(F41:F41)</f>
        <v>20</v>
      </c>
      <c r="G43" s="12">
        <f>+SUM(G41:G41)</f>
        <v>-10</v>
      </c>
      <c r="H43" s="12">
        <f>+SUM(H41:H41)</f>
        <v>0</v>
      </c>
      <c r="I43" s="12">
        <f>+SUM(I41:I41)</f>
        <v>0</v>
      </c>
      <c r="J43" s="12">
        <f>+SUM(J41:J41)</f>
        <v>0</v>
      </c>
      <c r="L43" s="345"/>
      <c r="M43" s="345"/>
      <c r="N43" s="345"/>
      <c r="O43" s="345"/>
      <c r="P43" s="345"/>
      <c r="Q43" s="345"/>
    </row>
    <row r="44" spans="6:17" ht="12" customHeight="1">
      <c r="F44" s="75"/>
      <c r="G44" s="75"/>
      <c r="H44" s="75"/>
      <c r="I44" s="75"/>
      <c r="J44" s="75"/>
      <c r="L44" s="351"/>
      <c r="M44" s="351"/>
      <c r="N44" s="351"/>
      <c r="O44" s="351"/>
      <c r="P44" s="351"/>
      <c r="Q44" s="351"/>
    </row>
    <row r="45" spans="1:17" s="21" customFormat="1" ht="13.5" customHeight="1" thickBot="1">
      <c r="A45" s="37"/>
      <c r="B45" s="393" t="s">
        <v>411</v>
      </c>
      <c r="C45" s="393"/>
      <c r="D45" s="38"/>
      <c r="E45" s="38"/>
      <c r="F45" s="12">
        <f>+F22+F12+F28+F38+F43</f>
        <v>192</v>
      </c>
      <c r="G45" s="12">
        <f>+G22+G12+G28+G38+G43</f>
        <v>-58</v>
      </c>
      <c r="H45" s="12">
        <f>+H22+H12+H28+H38+H43</f>
        <v>-31</v>
      </c>
      <c r="I45" s="12">
        <f>+I22+I12+I28+I38+I43</f>
        <v>-93</v>
      </c>
      <c r="J45" s="12">
        <f>+J22+J12+J28+J38+J43</f>
        <v>-51</v>
      </c>
      <c r="L45" s="345">
        <f aca="true" t="shared" si="5" ref="L45:Q45">+L22+L12+L28+L38+L43</f>
        <v>2</v>
      </c>
      <c r="M45" s="345">
        <f t="shared" si="5"/>
        <v>0</v>
      </c>
      <c r="N45" s="345">
        <f t="shared" si="5"/>
        <v>0</v>
      </c>
      <c r="O45" s="345">
        <f t="shared" si="5"/>
        <v>0</v>
      </c>
      <c r="P45" s="345">
        <f t="shared" si="5"/>
        <v>0</v>
      </c>
      <c r="Q45" s="345">
        <f t="shared" si="5"/>
        <v>2</v>
      </c>
    </row>
    <row r="46" spans="1:17" s="21" customFormat="1" ht="13.5" customHeight="1">
      <c r="A46" s="37"/>
      <c r="B46" s="11"/>
      <c r="C46" s="11"/>
      <c r="D46" s="38"/>
      <c r="E46" s="38"/>
      <c r="F46" s="35"/>
      <c r="G46" s="35"/>
      <c r="H46" s="35"/>
      <c r="I46" s="35"/>
      <c r="J46" s="35"/>
      <c r="L46" s="348"/>
      <c r="M46" s="348"/>
      <c r="N46" s="348"/>
      <c r="O46" s="348"/>
      <c r="P46" s="348"/>
      <c r="Q46" s="348"/>
    </row>
    <row r="47" spans="2:17" s="21" customFormat="1" ht="15" customHeight="1" thickBot="1">
      <c r="B47" s="393" t="s">
        <v>6</v>
      </c>
      <c r="C47" s="393"/>
      <c r="D47" s="11"/>
      <c r="E47" s="48"/>
      <c r="F47" s="12">
        <f>F5+F45</f>
        <v>119</v>
      </c>
      <c r="G47" s="12">
        <f>G5+G45</f>
        <v>61</v>
      </c>
      <c r="H47" s="12">
        <f>H5+H45</f>
        <v>30</v>
      </c>
      <c r="I47" s="12">
        <f>I5+I45</f>
        <v>-63</v>
      </c>
      <c r="J47" s="35"/>
      <c r="L47" s="348"/>
      <c r="M47" s="348"/>
      <c r="N47" s="348"/>
      <c r="O47" s="348"/>
      <c r="P47" s="348"/>
      <c r="Q47" s="348"/>
    </row>
    <row r="48" spans="2:17" ht="12.75">
      <c r="B48" s="2"/>
      <c r="F48" s="35"/>
      <c r="G48" s="35"/>
      <c r="H48" s="35"/>
      <c r="I48" s="35"/>
      <c r="J48" s="35"/>
      <c r="Q48" s="2"/>
    </row>
    <row r="49" spans="2:17" ht="12.75" hidden="1">
      <c r="B49" s="2" t="s">
        <v>270</v>
      </c>
      <c r="F49" s="35">
        <f>1144.402+F45</f>
        <v>1336.402</v>
      </c>
      <c r="G49" s="35">
        <f>F49+G45</f>
        <v>1278.402</v>
      </c>
      <c r="H49" s="35">
        <f>G49+H45</f>
        <v>1247.402</v>
      </c>
      <c r="I49" s="35">
        <f>H49+I45</f>
        <v>1154.402</v>
      </c>
      <c r="J49" s="35">
        <f>I49+J45</f>
        <v>1103.402</v>
      </c>
      <c r="Q49" s="2"/>
    </row>
    <row r="50" spans="2:17" ht="12.75" hidden="1">
      <c r="B50" s="2" t="s">
        <v>467</v>
      </c>
      <c r="F50" s="35">
        <v>1043.102</v>
      </c>
      <c r="G50" s="35">
        <v>955.802</v>
      </c>
      <c r="H50" s="35">
        <v>917.342</v>
      </c>
      <c r="I50" s="35">
        <v>897.505</v>
      </c>
      <c r="J50" s="35">
        <v>878.065</v>
      </c>
      <c r="Q50" s="2"/>
    </row>
    <row r="51" spans="2:17" ht="12.75" hidden="1">
      <c r="B51" s="2" t="s">
        <v>473</v>
      </c>
      <c r="F51" s="35">
        <f>F50-F49</f>
        <v>-293.29999999999995</v>
      </c>
      <c r="G51" s="35">
        <f>G50-G49</f>
        <v>-322.6</v>
      </c>
      <c r="H51" s="35">
        <f>H50-H49</f>
        <v>-330.06000000000006</v>
      </c>
      <c r="I51" s="35">
        <f>I50-I49</f>
        <v>-256.89700000000005</v>
      </c>
      <c r="J51" s="35">
        <f>J50-J49</f>
        <v>-225.337</v>
      </c>
      <c r="Q51" s="2"/>
    </row>
    <row r="52" spans="2:17" ht="12.75" hidden="1">
      <c r="B52" s="2"/>
      <c r="F52" s="35"/>
      <c r="G52" s="35"/>
      <c r="H52" s="35"/>
      <c r="I52" s="35"/>
      <c r="J52" s="35"/>
      <c r="Q52" s="2"/>
    </row>
    <row r="53" spans="2:17" ht="12.75">
      <c r="B53" s="43"/>
      <c r="C53" s="2" t="s">
        <v>469</v>
      </c>
      <c r="F53" s="35"/>
      <c r="G53" s="35"/>
      <c r="H53" s="35"/>
      <c r="I53" s="35"/>
      <c r="J53" s="35"/>
      <c r="Q53" s="2"/>
    </row>
    <row r="54" spans="2:17" ht="12.75">
      <c r="B54" s="2"/>
      <c r="F54" s="35"/>
      <c r="G54" s="35"/>
      <c r="H54" s="35"/>
      <c r="I54" s="35"/>
      <c r="J54" s="35"/>
      <c r="Q54" s="2"/>
    </row>
    <row r="55" spans="2:17" ht="12.75">
      <c r="B55" s="2"/>
      <c r="F55" s="35"/>
      <c r="G55" s="35"/>
      <c r="H55" s="35"/>
      <c r="I55" s="35"/>
      <c r="J55" s="35"/>
      <c r="Q55" s="2"/>
    </row>
    <row r="56" spans="2:10" ht="12.75" hidden="1">
      <c r="B56" s="186"/>
      <c r="C56" s="245"/>
      <c r="F56" s="102"/>
      <c r="G56" s="102"/>
      <c r="H56" s="102"/>
      <c r="I56" s="102"/>
      <c r="J56" s="102"/>
    </row>
    <row r="57" spans="3:12" ht="12.75" hidden="1">
      <c r="C57" s="33" t="s">
        <v>472</v>
      </c>
      <c r="D57" s="21"/>
      <c r="E57" s="297" t="s">
        <v>445</v>
      </c>
      <c r="F57" s="296" t="s">
        <v>72</v>
      </c>
      <c r="G57" s="292" t="s">
        <v>76</v>
      </c>
      <c r="H57" s="296" t="s">
        <v>73</v>
      </c>
      <c r="I57" s="296" t="s">
        <v>74</v>
      </c>
      <c r="J57" s="296" t="s">
        <v>407</v>
      </c>
      <c r="K57" s="21"/>
      <c r="L57" s="251" t="s">
        <v>446</v>
      </c>
    </row>
    <row r="58" spans="3:12" ht="12.75" hidden="1">
      <c r="C58" s="33"/>
      <c r="D58" s="21"/>
      <c r="E58" s="293" t="s">
        <v>454</v>
      </c>
      <c r="F58" s="295"/>
      <c r="G58" s="295"/>
      <c r="H58" s="295"/>
      <c r="I58" s="295"/>
      <c r="J58" s="295"/>
      <c r="K58" s="201"/>
      <c r="L58" s="291">
        <f>SUM(F58:I58)</f>
        <v>0</v>
      </c>
    </row>
    <row r="59" spans="3:12" ht="12.75" hidden="1">
      <c r="C59" s="33"/>
      <c r="D59" s="21"/>
      <c r="E59" s="293" t="s">
        <v>510</v>
      </c>
      <c r="F59" s="295"/>
      <c r="G59" s="295"/>
      <c r="H59" s="295"/>
      <c r="I59" s="295"/>
      <c r="J59" s="295"/>
      <c r="K59" s="201"/>
      <c r="L59" s="291">
        <f>SUM(F59:I59)</f>
        <v>0</v>
      </c>
    </row>
    <row r="60" spans="2:12" ht="12.75" hidden="1">
      <c r="B60" s="21"/>
      <c r="C60" s="33"/>
      <c r="D60" s="21"/>
      <c r="E60" s="293" t="s">
        <v>511</v>
      </c>
      <c r="F60" s="295">
        <f>F15+F16+F17+F18+F19+F20</f>
        <v>-72</v>
      </c>
      <c r="G60" s="295">
        <f>G15+G16+G17+G18+G19+G20</f>
        <v>-2</v>
      </c>
      <c r="H60" s="295">
        <f>H15+H16+H17+H18+H19+H20</f>
        <v>0</v>
      </c>
      <c r="I60" s="295">
        <f>I15+I16+I17+I18+I19+I20</f>
        <v>-3</v>
      </c>
      <c r="J60" s="295">
        <f>J15+J16+J17+J18+J19+J20</f>
        <v>-1</v>
      </c>
      <c r="K60" s="201"/>
      <c r="L60" s="291">
        <f>SUM(F60:I60)</f>
        <v>-77</v>
      </c>
    </row>
    <row r="61" spans="2:12" ht="12.75" hidden="1">
      <c r="B61" s="21"/>
      <c r="C61" s="33"/>
      <c r="D61" s="21"/>
      <c r="E61" s="251" t="s">
        <v>446</v>
      </c>
      <c r="F61" s="294">
        <f>SUM(F58:F60)</f>
        <v>-72</v>
      </c>
      <c r="G61" s="290">
        <f aca="true" t="shared" si="6" ref="G61:L61">SUM(G58:G60)</f>
        <v>-2</v>
      </c>
      <c r="H61" s="294">
        <f t="shared" si="6"/>
        <v>0</v>
      </c>
      <c r="I61" s="294">
        <f t="shared" si="6"/>
        <v>-3</v>
      </c>
      <c r="J61" s="294">
        <f t="shared" si="6"/>
        <v>-1</v>
      </c>
      <c r="K61" s="153"/>
      <c r="L61" s="294">
        <f t="shared" si="6"/>
        <v>-77</v>
      </c>
    </row>
    <row r="62" spans="2:5" ht="12.75" hidden="1">
      <c r="B62" s="13"/>
      <c r="C62" s="33"/>
      <c r="D62" s="21"/>
      <c r="E62" s="48"/>
    </row>
    <row r="63" spans="2:12" ht="12.75" hidden="1">
      <c r="B63" s="13"/>
      <c r="C63" s="33" t="s">
        <v>485</v>
      </c>
      <c r="D63" s="21"/>
      <c r="E63" s="297" t="s">
        <v>445</v>
      </c>
      <c r="F63" s="296" t="s">
        <v>72</v>
      </c>
      <c r="G63" s="292" t="s">
        <v>76</v>
      </c>
      <c r="H63" s="296" t="s">
        <v>73</v>
      </c>
      <c r="I63" s="296" t="s">
        <v>74</v>
      </c>
      <c r="J63" s="296" t="s">
        <v>407</v>
      </c>
      <c r="K63" s="21"/>
      <c r="L63" s="251" t="s">
        <v>446</v>
      </c>
    </row>
    <row r="64" spans="2:12" ht="12.75" hidden="1">
      <c r="B64" s="13"/>
      <c r="C64" s="33"/>
      <c r="D64" s="21"/>
      <c r="E64" s="293" t="s">
        <v>454</v>
      </c>
      <c r="F64" s="295"/>
      <c r="G64" s="295"/>
      <c r="H64" s="295"/>
      <c r="I64" s="295"/>
      <c r="J64" s="295"/>
      <c r="K64" s="201"/>
      <c r="L64" s="291">
        <f>SUM(F64:I64)</f>
        <v>0</v>
      </c>
    </row>
    <row r="65" spans="2:12" ht="12.75" hidden="1">
      <c r="B65" s="13"/>
      <c r="C65" s="33"/>
      <c r="D65" s="21"/>
      <c r="E65" s="293" t="s">
        <v>510</v>
      </c>
      <c r="F65" s="295">
        <f>F8+F9</f>
        <v>85</v>
      </c>
      <c r="G65" s="295">
        <f>G8+G9</f>
        <v>-20</v>
      </c>
      <c r="H65" s="295">
        <f>H8+H9</f>
        <v>-70</v>
      </c>
      <c r="I65" s="295">
        <f>I8+I9</f>
        <v>-50</v>
      </c>
      <c r="J65" s="295">
        <f>J8+J9</f>
        <v>-50</v>
      </c>
      <c r="K65" s="201"/>
      <c r="L65" s="291">
        <f>SUM(F65:I65)</f>
        <v>-55</v>
      </c>
    </row>
    <row r="66" spans="2:12" ht="12.75" hidden="1">
      <c r="B66" s="13"/>
      <c r="C66" s="33"/>
      <c r="D66" s="21"/>
      <c r="E66" s="293" t="s">
        <v>511</v>
      </c>
      <c r="F66" s="295">
        <f>F10</f>
        <v>-1</v>
      </c>
      <c r="G66" s="295">
        <f>G10</f>
        <v>-1</v>
      </c>
      <c r="H66" s="295">
        <f>H10</f>
        <v>-1</v>
      </c>
      <c r="I66" s="295">
        <f>I10</f>
        <v>0</v>
      </c>
      <c r="J66" s="295">
        <f>J10</f>
        <v>0</v>
      </c>
      <c r="K66" s="201"/>
      <c r="L66" s="291">
        <f>SUM(F66:I66)</f>
        <v>-3</v>
      </c>
    </row>
    <row r="67" spans="2:12" ht="12.75" hidden="1">
      <c r="B67" s="13"/>
      <c r="C67" s="33"/>
      <c r="D67" s="21"/>
      <c r="E67" s="251" t="s">
        <v>446</v>
      </c>
      <c r="F67" s="294">
        <f>SUM(F64:F66)</f>
        <v>84</v>
      </c>
      <c r="G67" s="290">
        <f>SUM(G64:G66)</f>
        <v>-21</v>
      </c>
      <c r="H67" s="294">
        <f>SUM(H64:H66)</f>
        <v>-71</v>
      </c>
      <c r="I67" s="294">
        <f>SUM(I64:I66)</f>
        <v>-50</v>
      </c>
      <c r="J67" s="294">
        <f>SUM(J64:J66)</f>
        <v>-50</v>
      </c>
      <c r="K67" s="153"/>
      <c r="L67" s="294">
        <f>SUM(L64:L66)</f>
        <v>-58</v>
      </c>
    </row>
    <row r="68" spans="3:5" ht="12.75" hidden="1">
      <c r="C68" s="33"/>
      <c r="D68" s="21"/>
      <c r="E68" s="48"/>
    </row>
    <row r="69" spans="3:12" ht="12.75" hidden="1">
      <c r="C69" s="33" t="s">
        <v>27</v>
      </c>
      <c r="D69" s="21"/>
      <c r="E69" s="297" t="s">
        <v>445</v>
      </c>
      <c r="F69" s="296" t="s">
        <v>72</v>
      </c>
      <c r="G69" s="292" t="s">
        <v>76</v>
      </c>
      <c r="H69" s="296" t="s">
        <v>73</v>
      </c>
      <c r="I69" s="296" t="s">
        <v>74</v>
      </c>
      <c r="J69" s="296" t="s">
        <v>407</v>
      </c>
      <c r="K69" s="21"/>
      <c r="L69" s="251" t="s">
        <v>446</v>
      </c>
    </row>
    <row r="70" spans="4:12" ht="12.75" hidden="1">
      <c r="D70" s="21"/>
      <c r="E70" s="293" t="s">
        <v>454</v>
      </c>
      <c r="F70" s="295"/>
      <c r="G70" s="295"/>
      <c r="H70" s="295"/>
      <c r="I70" s="295"/>
      <c r="J70" s="295"/>
      <c r="K70" s="201"/>
      <c r="L70" s="291">
        <f>SUM(F70:I70)</f>
        <v>0</v>
      </c>
    </row>
    <row r="71" spans="4:12" ht="12.75" hidden="1">
      <c r="D71" s="21"/>
      <c r="E71" s="293" t="s">
        <v>510</v>
      </c>
      <c r="F71" s="295"/>
      <c r="G71" s="295"/>
      <c r="H71" s="295"/>
      <c r="I71" s="295"/>
      <c r="J71" s="295"/>
      <c r="K71" s="201"/>
      <c r="L71" s="291">
        <f>SUM(F71:I71)</f>
        <v>0</v>
      </c>
    </row>
    <row r="72" spans="4:12" ht="12.75" hidden="1">
      <c r="D72" s="21"/>
      <c r="E72" s="293" t="s">
        <v>511</v>
      </c>
      <c r="F72" s="295">
        <f>F25+F26</f>
        <v>-26</v>
      </c>
      <c r="G72" s="295">
        <f>G25+G26</f>
        <v>-55</v>
      </c>
      <c r="H72" s="295">
        <f>H25+H26</f>
        <v>0</v>
      </c>
      <c r="I72" s="295">
        <f>I25+I26</f>
        <v>0</v>
      </c>
      <c r="J72" s="295">
        <f>J25+J26</f>
        <v>0</v>
      </c>
      <c r="K72" s="201"/>
      <c r="L72" s="291">
        <f>SUM(F72:I72)</f>
        <v>-81</v>
      </c>
    </row>
    <row r="73" spans="4:12" ht="12.75" hidden="1">
      <c r="D73" s="21"/>
      <c r="E73" s="251" t="s">
        <v>446</v>
      </c>
      <c r="F73" s="294">
        <f>SUM(F70:F72)</f>
        <v>-26</v>
      </c>
      <c r="G73" s="290">
        <f>SUM(G70:G72)</f>
        <v>-55</v>
      </c>
      <c r="H73" s="294">
        <f>SUM(H70:H72)</f>
        <v>0</v>
      </c>
      <c r="I73" s="294">
        <f>SUM(I70:I72)</f>
        <v>0</v>
      </c>
      <c r="J73" s="294">
        <f>SUM(J70:J72)</f>
        <v>0</v>
      </c>
      <c r="K73" s="153"/>
      <c r="L73" s="294">
        <f>SUM(L70:L72)</f>
        <v>-81</v>
      </c>
    </row>
    <row r="74" ht="12.75" hidden="1"/>
  </sheetData>
  <sheetProtection/>
  <mergeCells count="9">
    <mergeCell ref="L2:Q2"/>
    <mergeCell ref="B47:C47"/>
    <mergeCell ref="B1:K1"/>
    <mergeCell ref="B45:C45"/>
    <mergeCell ref="B12:C12"/>
    <mergeCell ref="B22:C22"/>
    <mergeCell ref="B28:C28"/>
    <mergeCell ref="B38:C38"/>
    <mergeCell ref="B43:C43"/>
  </mergeCells>
  <conditionalFormatting sqref="L25:Q28 D43:J43 L43:Q43 D38:J38 L38:Q38 D40:J41 D30:J36 L41:Q41 L31:Q36 L8:Q22 K22 D22:E22 D24:J26 D28:J28 E8:J12 F13:J22 E13:E14 F47:J47 L45:Q47 D45:J46">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8" r:id="rId1"/>
  <headerFooter alignWithMargins="0">
    <oddHeader>&amp;C&amp;16Detailed General Fund Budget Proposals 2013-17&amp;R&amp;16Appendix 3</oddHeader>
    <oddFooter>&amp;CPage &amp;P</oddFooter>
  </headerFooter>
  <rowBreaks count="1" manualBreakCount="1">
    <brk id="38" max="16"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9.140625" style="1" customWidth="1"/>
    <col min="2" max="2" width="21.8515625" style="1" customWidth="1"/>
    <col min="3" max="3" width="58.140625" style="1" customWidth="1"/>
    <col min="4" max="4" width="2.421875" style="21" customWidth="1"/>
    <col min="5" max="5" width="7.7109375" style="44" bestFit="1" customWidth="1"/>
    <col min="6" max="6" width="11.28125" style="27" bestFit="1" customWidth="1"/>
    <col min="7" max="7" width="10.57421875" style="27" bestFit="1" customWidth="1"/>
    <col min="8" max="8" width="10.28125" style="27" bestFit="1" customWidth="1"/>
    <col min="9" max="9" width="10.7109375" style="27" bestFit="1" customWidth="1"/>
    <col min="10" max="10" width="10.7109375" style="27" hidden="1" customWidth="1"/>
    <col min="11" max="11" width="2.28125" style="1" customWidth="1"/>
    <col min="12" max="12" width="6.14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407" t="s">
        <v>29</v>
      </c>
      <c r="C1" s="407"/>
      <c r="D1" s="407"/>
      <c r="E1" s="407"/>
      <c r="F1" s="407"/>
      <c r="G1" s="407"/>
      <c r="H1" s="407"/>
      <c r="I1" s="407"/>
      <c r="J1" s="149"/>
    </row>
    <row r="2" spans="1:17" ht="19.5" customHeight="1">
      <c r="A2" s="244"/>
      <c r="C2" s="2" t="s">
        <v>41</v>
      </c>
      <c r="D2" s="19"/>
      <c r="E2" s="24"/>
      <c r="F2" s="33" t="s">
        <v>72</v>
      </c>
      <c r="G2" s="33" t="s">
        <v>76</v>
      </c>
      <c r="H2" s="33" t="s">
        <v>73</v>
      </c>
      <c r="I2" s="33" t="s">
        <v>74</v>
      </c>
      <c r="J2" s="33" t="s">
        <v>407</v>
      </c>
      <c r="L2" s="391" t="s">
        <v>278</v>
      </c>
      <c r="M2" s="391"/>
      <c r="N2" s="391"/>
      <c r="O2" s="391"/>
      <c r="P2" s="391"/>
      <c r="Q2" s="391"/>
    </row>
    <row r="3" spans="3:17" ht="39.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2"/>
      <c r="C4" s="2"/>
      <c r="D4" s="19"/>
      <c r="E4" s="24"/>
      <c r="F4" s="35"/>
      <c r="G4" s="35"/>
      <c r="H4" s="35"/>
      <c r="I4" s="35"/>
      <c r="J4" s="35"/>
    </row>
    <row r="5" spans="2:10" ht="12.75">
      <c r="B5" s="2"/>
      <c r="C5" s="33" t="s">
        <v>5</v>
      </c>
      <c r="D5" s="19"/>
      <c r="E5" s="24"/>
      <c r="F5" s="386">
        <v>153</v>
      </c>
      <c r="G5" s="386">
        <f>F37</f>
        <v>199</v>
      </c>
      <c r="H5" s="386">
        <f>G37</f>
        <v>191</v>
      </c>
      <c r="I5" s="386">
        <f>H37</f>
        <v>154</v>
      </c>
      <c r="J5" s="35"/>
    </row>
    <row r="6" spans="2:10" ht="12.75">
      <c r="B6" s="2"/>
      <c r="C6" s="2"/>
      <c r="D6" s="19"/>
      <c r="E6" s="24"/>
      <c r="F6" s="35"/>
      <c r="G6" s="35"/>
      <c r="H6" s="35"/>
      <c r="I6" s="35"/>
      <c r="J6" s="35"/>
    </row>
    <row r="7" spans="2:10" ht="12.75">
      <c r="B7" s="2" t="s">
        <v>44</v>
      </c>
      <c r="C7" s="2"/>
      <c r="D7" s="19"/>
      <c r="E7" s="24"/>
      <c r="F7" s="100"/>
      <c r="G7" s="100"/>
      <c r="H7" s="100"/>
      <c r="I7" s="100"/>
      <c r="J7" s="100"/>
    </row>
    <row r="8" spans="1:17" ht="25.5">
      <c r="A8" s="1">
        <v>1</v>
      </c>
      <c r="B8" s="103" t="s">
        <v>30</v>
      </c>
      <c r="C8" s="5" t="s">
        <v>470</v>
      </c>
      <c r="D8" s="13"/>
      <c r="E8" s="104" t="s">
        <v>83</v>
      </c>
      <c r="F8" s="30">
        <v>-5</v>
      </c>
      <c r="G8" s="30">
        <v>-5</v>
      </c>
      <c r="H8" s="30">
        <v>-5</v>
      </c>
      <c r="I8" s="30"/>
      <c r="J8" s="30"/>
      <c r="L8" s="346"/>
      <c r="M8" s="346"/>
      <c r="N8" s="346"/>
      <c r="O8" s="346"/>
      <c r="P8" s="346"/>
      <c r="Q8" s="346">
        <f>+SUM(L8:O8)</f>
        <v>0</v>
      </c>
    </row>
    <row r="9" spans="2:17" s="21" customFormat="1" ht="12" customHeight="1">
      <c r="B9" s="7"/>
      <c r="C9" s="13"/>
      <c r="D9" s="13"/>
      <c r="E9" s="38"/>
      <c r="F9" s="9"/>
      <c r="G9" s="9"/>
      <c r="H9" s="9"/>
      <c r="I9" s="9"/>
      <c r="J9" s="9"/>
      <c r="L9" s="347"/>
      <c r="M9" s="347"/>
      <c r="N9" s="347"/>
      <c r="O9" s="347"/>
      <c r="P9" s="347"/>
      <c r="Q9" s="347"/>
    </row>
    <row r="10" spans="2:17" s="21" customFormat="1" ht="13.5" customHeight="1" thickBot="1">
      <c r="B10" s="393" t="s">
        <v>53</v>
      </c>
      <c r="C10" s="393"/>
      <c r="D10" s="11"/>
      <c r="E10" s="38"/>
      <c r="F10" s="133">
        <f>SUM(F8:F9)</f>
        <v>-5</v>
      </c>
      <c r="G10" s="133">
        <f>SUM(G8:G9)</f>
        <v>-5</v>
      </c>
      <c r="H10" s="133">
        <f>SUM(H8:H9)</f>
        <v>-5</v>
      </c>
      <c r="I10" s="133">
        <f>SUM(I8:I9)</f>
        <v>0</v>
      </c>
      <c r="J10" s="133">
        <f>SUM(J8:J9)</f>
        <v>0</v>
      </c>
      <c r="L10" s="345">
        <f aca="true" t="shared" si="0" ref="L10:Q10">+SUM(L8)</f>
        <v>0</v>
      </c>
      <c r="M10" s="345">
        <f t="shared" si="0"/>
        <v>0</v>
      </c>
      <c r="N10" s="345">
        <f t="shared" si="0"/>
        <v>0</v>
      </c>
      <c r="O10" s="345">
        <f t="shared" si="0"/>
        <v>0</v>
      </c>
      <c r="P10" s="345">
        <f t="shared" si="0"/>
        <v>0</v>
      </c>
      <c r="Q10" s="345">
        <f t="shared" si="0"/>
        <v>0</v>
      </c>
    </row>
    <row r="11" spans="2:17" s="21" customFormat="1" ht="12.75">
      <c r="B11" s="393" t="s">
        <v>54</v>
      </c>
      <c r="C11" s="393"/>
      <c r="D11" s="11"/>
      <c r="E11" s="38"/>
      <c r="F11" s="15"/>
      <c r="G11" s="15"/>
      <c r="H11" s="15"/>
      <c r="I11" s="15"/>
      <c r="J11" s="15"/>
      <c r="L11" s="351"/>
      <c r="M11" s="351"/>
      <c r="N11" s="351"/>
      <c r="O11" s="351"/>
      <c r="P11" s="351"/>
      <c r="Q11" s="351"/>
    </row>
    <row r="12" spans="1:17" ht="51">
      <c r="A12" s="1">
        <f>+A8+1</f>
        <v>2</v>
      </c>
      <c r="B12" s="105" t="s">
        <v>30</v>
      </c>
      <c r="C12" s="106" t="s">
        <v>358</v>
      </c>
      <c r="D12" s="13"/>
      <c r="E12" s="108" t="s">
        <v>80</v>
      </c>
      <c r="F12" s="6"/>
      <c r="H12" s="30">
        <v>-28</v>
      </c>
      <c r="I12" s="30"/>
      <c r="J12" s="30"/>
      <c r="L12" s="346"/>
      <c r="M12" s="346"/>
      <c r="N12" s="346">
        <v>1</v>
      </c>
      <c r="O12" s="346"/>
      <c r="P12" s="346"/>
      <c r="Q12" s="346">
        <f>+SUM(L12:O12)</f>
        <v>1</v>
      </c>
    </row>
    <row r="13" spans="2:17" s="21" customFormat="1" ht="12.75" customHeight="1">
      <c r="B13" s="13"/>
      <c r="C13" s="7"/>
      <c r="D13" s="13"/>
      <c r="E13" s="48"/>
      <c r="F13" s="9"/>
      <c r="G13" s="9"/>
      <c r="H13" s="9"/>
      <c r="I13" s="9"/>
      <c r="J13" s="9"/>
      <c r="L13" s="351"/>
      <c r="M13" s="351"/>
      <c r="N13" s="351"/>
      <c r="O13" s="351"/>
      <c r="P13" s="351"/>
      <c r="Q13" s="351"/>
    </row>
    <row r="14" spans="2:17" s="21" customFormat="1" ht="13.5" customHeight="1" thickBot="1">
      <c r="B14" s="393" t="s">
        <v>55</v>
      </c>
      <c r="C14" s="393"/>
      <c r="D14" s="11"/>
      <c r="E14" s="48"/>
      <c r="F14" s="133">
        <f>SUM(F12:F12)</f>
        <v>0</v>
      </c>
      <c r="G14" s="133">
        <f>SUM(G12:G12)</f>
        <v>0</v>
      </c>
      <c r="H14" s="133">
        <f>SUM(H12:H12)</f>
        <v>-28</v>
      </c>
      <c r="I14" s="133">
        <f>SUM(I12:I12)</f>
        <v>0</v>
      </c>
      <c r="J14" s="133">
        <f>SUM(J12:J12)</f>
        <v>0</v>
      </c>
      <c r="L14" s="345">
        <f aca="true" t="shared" si="1" ref="L14:Q14">+SUM(L12:L12)</f>
        <v>0</v>
      </c>
      <c r="M14" s="345">
        <f t="shared" si="1"/>
        <v>0</v>
      </c>
      <c r="N14" s="345">
        <f t="shared" si="1"/>
        <v>1</v>
      </c>
      <c r="O14" s="345">
        <f t="shared" si="1"/>
        <v>0</v>
      </c>
      <c r="P14" s="345">
        <f t="shared" si="1"/>
        <v>0</v>
      </c>
      <c r="Q14" s="345">
        <f t="shared" si="1"/>
        <v>1</v>
      </c>
    </row>
    <row r="15" spans="2:17" s="21" customFormat="1" ht="12.75">
      <c r="B15" s="409" t="s">
        <v>56</v>
      </c>
      <c r="C15" s="409"/>
      <c r="D15" s="11"/>
      <c r="E15" s="48"/>
      <c r="F15" s="15"/>
      <c r="G15" s="15"/>
      <c r="H15" s="15"/>
      <c r="I15" s="15"/>
      <c r="J15" s="15"/>
      <c r="L15" s="351"/>
      <c r="M15" s="351"/>
      <c r="N15" s="351"/>
      <c r="O15" s="351"/>
      <c r="P15" s="351"/>
      <c r="Q15" s="351"/>
    </row>
    <row r="16" spans="1:17" ht="51">
      <c r="A16" s="1">
        <f>+A12+1</f>
        <v>3</v>
      </c>
      <c r="B16" s="270" t="s">
        <v>489</v>
      </c>
      <c r="C16" s="271" t="s">
        <v>429</v>
      </c>
      <c r="D16" s="13"/>
      <c r="E16" s="44" t="s">
        <v>80</v>
      </c>
      <c r="F16" s="23">
        <v>-10</v>
      </c>
      <c r="G16" s="23">
        <v>-3</v>
      </c>
      <c r="H16" s="23">
        <v>-3</v>
      </c>
      <c r="I16" s="23"/>
      <c r="J16" s="23"/>
      <c r="L16" s="344"/>
      <c r="M16" s="344"/>
      <c r="N16" s="344"/>
      <c r="O16" s="344"/>
      <c r="P16" s="344"/>
      <c r="Q16" s="344">
        <f>+SUM(L16:O16)</f>
        <v>0</v>
      </c>
    </row>
    <row r="17" spans="1:17" ht="63.75">
      <c r="A17" s="1">
        <f>+A16+1</f>
        <v>4</v>
      </c>
      <c r="B17" s="5" t="s">
        <v>491</v>
      </c>
      <c r="C17" s="103" t="s">
        <v>2</v>
      </c>
      <c r="D17" s="13"/>
      <c r="E17" s="44" t="s">
        <v>84</v>
      </c>
      <c r="F17" s="6"/>
      <c r="G17" s="6"/>
      <c r="H17" s="30">
        <v>-1</v>
      </c>
      <c r="I17" s="30"/>
      <c r="J17" s="30"/>
      <c r="L17" s="346"/>
      <c r="M17" s="346"/>
      <c r="N17" s="346"/>
      <c r="O17" s="346"/>
      <c r="P17" s="346"/>
      <c r="Q17" s="346">
        <f>+SUM(L17:O17)</f>
        <v>0</v>
      </c>
    </row>
    <row r="18" spans="1:17" ht="12.75">
      <c r="A18" s="1">
        <f>+A17+1</f>
        <v>5</v>
      </c>
      <c r="B18" s="103" t="s">
        <v>30</v>
      </c>
      <c r="C18" s="377" t="s">
        <v>118</v>
      </c>
      <c r="D18" s="13"/>
      <c r="E18" s="44" t="s">
        <v>84</v>
      </c>
      <c r="F18" s="6">
        <v>-30</v>
      </c>
      <c r="G18" s="6"/>
      <c r="H18" s="6"/>
      <c r="I18" s="6"/>
      <c r="J18" s="6"/>
      <c r="L18" s="346">
        <v>0.6</v>
      </c>
      <c r="M18" s="346"/>
      <c r="N18" s="346"/>
      <c r="O18" s="346"/>
      <c r="P18" s="346"/>
      <c r="Q18" s="346">
        <f>+SUM(L18:O18)</f>
        <v>0.6</v>
      </c>
    </row>
    <row r="19" spans="1:17" ht="12.75">
      <c r="A19" s="1">
        <f>+A18+1</f>
        <v>6</v>
      </c>
      <c r="B19" s="270" t="s">
        <v>34</v>
      </c>
      <c r="C19" s="271" t="s">
        <v>490</v>
      </c>
      <c r="D19" s="13"/>
      <c r="E19" s="44" t="s">
        <v>80</v>
      </c>
      <c r="F19" s="23">
        <v>-5</v>
      </c>
      <c r="G19" s="23"/>
      <c r="H19" s="23"/>
      <c r="I19" s="23"/>
      <c r="J19" s="23"/>
      <c r="L19" s="344"/>
      <c r="M19" s="344"/>
      <c r="N19" s="344"/>
      <c r="O19" s="344"/>
      <c r="P19" s="344"/>
      <c r="Q19" s="344">
        <f>+SUM(L19:O19)</f>
        <v>0</v>
      </c>
    </row>
    <row r="20" spans="2:17" s="21" customFormat="1" ht="12.75">
      <c r="B20" s="78"/>
      <c r="C20" s="7"/>
      <c r="D20" s="13"/>
      <c r="E20" s="48"/>
      <c r="F20" s="9"/>
      <c r="G20" s="9"/>
      <c r="H20" s="9"/>
      <c r="I20" s="9"/>
      <c r="J20" s="9"/>
      <c r="L20" s="351"/>
      <c r="M20" s="351"/>
      <c r="N20" s="351"/>
      <c r="O20" s="351"/>
      <c r="P20" s="351"/>
      <c r="Q20" s="351"/>
    </row>
    <row r="21" spans="2:17" s="21" customFormat="1" ht="13.5" thickBot="1">
      <c r="B21" s="393" t="s">
        <v>58</v>
      </c>
      <c r="C21" s="393"/>
      <c r="D21" s="11"/>
      <c r="E21" s="48"/>
      <c r="F21" s="133">
        <f>+SUM(F16:F19)</f>
        <v>-45</v>
      </c>
      <c r="G21" s="133">
        <f>+SUM(G16:G19)</f>
        <v>-3</v>
      </c>
      <c r="H21" s="133">
        <f>+SUM(H16:H19)</f>
        <v>-4</v>
      </c>
      <c r="I21" s="133">
        <f>+SUM(I16:I19)</f>
        <v>0</v>
      </c>
      <c r="J21" s="133">
        <f>+SUM(J16:J19)</f>
        <v>0</v>
      </c>
      <c r="L21" s="345">
        <f aca="true" t="shared" si="2" ref="L21:Q21">+SUM(L16:L19)</f>
        <v>0.6</v>
      </c>
      <c r="M21" s="345">
        <f t="shared" si="2"/>
        <v>0</v>
      </c>
      <c r="N21" s="345">
        <f t="shared" si="2"/>
        <v>0</v>
      </c>
      <c r="O21" s="345">
        <f t="shared" si="2"/>
        <v>0</v>
      </c>
      <c r="P21" s="345">
        <f t="shared" si="2"/>
        <v>0</v>
      </c>
      <c r="Q21" s="345">
        <f t="shared" si="2"/>
        <v>0.6</v>
      </c>
    </row>
    <row r="22" spans="2:17" s="21" customFormat="1" ht="12.75">
      <c r="B22" s="409" t="s">
        <v>59</v>
      </c>
      <c r="C22" s="409"/>
      <c r="D22" s="13"/>
      <c r="E22" s="48"/>
      <c r="F22" s="15"/>
      <c r="G22" s="15"/>
      <c r="H22" s="15"/>
      <c r="I22" s="15"/>
      <c r="J22" s="15"/>
      <c r="L22" s="351"/>
      <c r="M22" s="351"/>
      <c r="N22" s="351"/>
      <c r="O22" s="351"/>
      <c r="P22" s="351"/>
      <c r="Q22" s="351"/>
    </row>
    <row r="23" spans="1:17" ht="25.5">
      <c r="A23" s="1">
        <f>+A19+1</f>
        <v>7</v>
      </c>
      <c r="B23" s="5" t="s">
        <v>30</v>
      </c>
      <c r="C23" s="372" t="s">
        <v>141</v>
      </c>
      <c r="D23" s="13"/>
      <c r="E23" s="109"/>
      <c r="F23" s="30">
        <v>-14</v>
      </c>
      <c r="G23" s="30"/>
      <c r="H23" s="30"/>
      <c r="I23" s="30"/>
      <c r="J23" s="30"/>
      <c r="L23" s="346"/>
      <c r="M23" s="346"/>
      <c r="N23" s="346"/>
      <c r="O23" s="346"/>
      <c r="P23" s="346"/>
      <c r="Q23" s="346">
        <f>+SUM(L23:O23)</f>
        <v>0</v>
      </c>
    </row>
    <row r="24" spans="2:17" ht="12.75">
      <c r="B24" s="78"/>
      <c r="C24" s="13"/>
      <c r="D24" s="13"/>
      <c r="E24" s="48"/>
      <c r="F24" s="10"/>
      <c r="G24" s="10"/>
      <c r="H24" s="10"/>
      <c r="I24" s="10"/>
      <c r="J24" s="10"/>
      <c r="L24" s="341"/>
      <c r="M24" s="341"/>
      <c r="N24" s="341"/>
      <c r="O24" s="341"/>
      <c r="P24" s="341"/>
      <c r="Q24" s="341"/>
    </row>
    <row r="25" spans="2:17" ht="13.5" thickBot="1">
      <c r="B25" s="393" t="s">
        <v>60</v>
      </c>
      <c r="C25" s="393"/>
      <c r="D25" s="11"/>
      <c r="E25" s="48"/>
      <c r="F25" s="133">
        <f>+SUM(F23:F23)</f>
        <v>-14</v>
      </c>
      <c r="G25" s="133">
        <f>+SUM(G23:G23)</f>
        <v>0</v>
      </c>
      <c r="H25" s="133">
        <f>+SUM(H23:H23)</f>
        <v>0</v>
      </c>
      <c r="I25" s="133">
        <f>+SUM(I23:I23)</f>
        <v>0</v>
      </c>
      <c r="J25" s="133">
        <f>+SUM(J23:J23)</f>
        <v>0</v>
      </c>
      <c r="L25" s="345">
        <f aca="true" t="shared" si="3" ref="L25:Q25">+L23</f>
        <v>0</v>
      </c>
      <c r="M25" s="345">
        <f t="shared" si="3"/>
        <v>0</v>
      </c>
      <c r="N25" s="345">
        <f t="shared" si="3"/>
        <v>0</v>
      </c>
      <c r="O25" s="345">
        <f t="shared" si="3"/>
        <v>0</v>
      </c>
      <c r="P25" s="345">
        <f t="shared" si="3"/>
        <v>0</v>
      </c>
      <c r="Q25" s="345">
        <f t="shared" si="3"/>
        <v>0</v>
      </c>
    </row>
    <row r="26" spans="2:17" ht="12.75">
      <c r="B26" s="11"/>
      <c r="C26" s="11"/>
      <c r="F26" s="75"/>
      <c r="G26" s="75"/>
      <c r="H26" s="75"/>
      <c r="I26" s="75"/>
      <c r="J26" s="75"/>
      <c r="L26" s="341"/>
      <c r="M26" s="341"/>
      <c r="N26" s="341"/>
      <c r="O26" s="341"/>
      <c r="P26" s="341"/>
      <c r="Q26" s="341"/>
    </row>
    <row r="27" spans="2:17" s="21" customFormat="1" ht="12.75">
      <c r="B27" s="409" t="s">
        <v>61</v>
      </c>
      <c r="C27" s="409"/>
      <c r="D27" s="13"/>
      <c r="E27" s="48"/>
      <c r="F27" s="15"/>
      <c r="G27" s="15"/>
      <c r="H27" s="15"/>
      <c r="I27" s="15"/>
      <c r="J27" s="15"/>
      <c r="L27" s="351"/>
      <c r="M27" s="351"/>
      <c r="N27" s="351"/>
      <c r="O27" s="351"/>
      <c r="P27" s="351"/>
      <c r="Q27" s="351"/>
    </row>
    <row r="28" spans="1:17" ht="70.5" customHeight="1">
      <c r="A28" s="1">
        <f>+A23+1</f>
        <v>8</v>
      </c>
      <c r="B28" s="270" t="s">
        <v>489</v>
      </c>
      <c r="C28" s="272" t="s">
        <v>390</v>
      </c>
      <c r="D28" s="13"/>
      <c r="E28" s="109"/>
      <c r="F28" s="23">
        <v>10</v>
      </c>
      <c r="G28" s="23"/>
      <c r="H28" s="23"/>
      <c r="I28" s="23"/>
      <c r="J28" s="23"/>
      <c r="L28" s="344"/>
      <c r="M28" s="344"/>
      <c r="N28" s="344"/>
      <c r="O28" s="344"/>
      <c r="P28" s="344"/>
      <c r="Q28" s="344">
        <f>+SUM(L28:O28)</f>
        <v>0</v>
      </c>
    </row>
    <row r="29" spans="1:17" ht="51">
      <c r="A29" s="1">
        <f>+A28+1</f>
        <v>9</v>
      </c>
      <c r="B29" s="270" t="s">
        <v>491</v>
      </c>
      <c r="C29" s="272" t="s">
        <v>425</v>
      </c>
      <c r="D29" s="13"/>
      <c r="E29" s="108"/>
      <c r="F29" s="23">
        <v>15</v>
      </c>
      <c r="G29" s="23"/>
      <c r="H29" s="23"/>
      <c r="I29" s="23"/>
      <c r="J29" s="23"/>
      <c r="L29" s="344"/>
      <c r="M29" s="344"/>
      <c r="N29" s="344"/>
      <c r="O29" s="344"/>
      <c r="P29" s="344"/>
      <c r="Q29" s="344">
        <f>+SUM(L29:O29)</f>
        <v>0</v>
      </c>
    </row>
    <row r="30" spans="1:17" ht="76.5">
      <c r="A30" s="1">
        <f>+A29+1</f>
        <v>10</v>
      </c>
      <c r="B30" s="270" t="s">
        <v>491</v>
      </c>
      <c r="C30" s="272" t="s">
        <v>426</v>
      </c>
      <c r="D30" s="13"/>
      <c r="E30" s="108"/>
      <c r="F30" s="23">
        <v>6</v>
      </c>
      <c r="G30" s="23"/>
      <c r="H30" s="23"/>
      <c r="I30" s="23"/>
      <c r="J30" s="23"/>
      <c r="L30" s="344"/>
      <c r="M30" s="344"/>
      <c r="N30" s="344"/>
      <c r="O30" s="344"/>
      <c r="P30" s="344"/>
      <c r="Q30" s="344">
        <f>+SUM(L30:O30)</f>
        <v>0</v>
      </c>
    </row>
    <row r="31" spans="1:17" ht="23.25" customHeight="1">
      <c r="A31" s="1">
        <f>+A30+1</f>
        <v>11</v>
      </c>
      <c r="B31" s="270" t="s">
        <v>30</v>
      </c>
      <c r="C31" s="272" t="s">
        <v>174</v>
      </c>
      <c r="D31" s="13"/>
      <c r="E31" s="108"/>
      <c r="F31" s="23">
        <f>26+28+25</f>
        <v>79</v>
      </c>
      <c r="G31" s="23"/>
      <c r="H31" s="23"/>
      <c r="I31" s="23"/>
      <c r="J31" s="23"/>
      <c r="L31" s="344"/>
      <c r="M31" s="344"/>
      <c r="N31" s="344"/>
      <c r="O31" s="344"/>
      <c r="P31" s="344"/>
      <c r="Q31" s="344">
        <f>+SUM(L31:O31)</f>
        <v>0</v>
      </c>
    </row>
    <row r="32" spans="2:17" ht="12.75">
      <c r="B32" s="78"/>
      <c r="C32" s="13"/>
      <c r="D32" s="13"/>
      <c r="E32" s="48"/>
      <c r="F32" s="10"/>
      <c r="G32" s="10"/>
      <c r="H32" s="10"/>
      <c r="I32" s="10"/>
      <c r="J32" s="10"/>
      <c r="L32" s="341"/>
      <c r="M32" s="341"/>
      <c r="N32" s="341"/>
      <c r="O32" s="341"/>
      <c r="P32" s="341"/>
      <c r="Q32" s="341"/>
    </row>
    <row r="33" spans="2:17" ht="13.5" thickBot="1">
      <c r="B33" s="393" t="s">
        <v>63</v>
      </c>
      <c r="C33" s="393"/>
      <c r="D33" s="11"/>
      <c r="E33" s="48"/>
      <c r="F33" s="133">
        <f>+SUM(F28:F31)</f>
        <v>110</v>
      </c>
      <c r="G33" s="133">
        <f>+SUM(G28:G31)</f>
        <v>0</v>
      </c>
      <c r="H33" s="133">
        <f>+SUM(H28:H31)</f>
        <v>0</v>
      </c>
      <c r="I33" s="133">
        <f>+SUM(I28:I31)</f>
        <v>0</v>
      </c>
      <c r="J33" s="133">
        <f>+SUM(J28:J31)</f>
        <v>0</v>
      </c>
      <c r="L33" s="345">
        <f aca="true" t="shared" si="4" ref="L33:Q33">+SUM(L28:L31)</f>
        <v>0</v>
      </c>
      <c r="M33" s="345">
        <f t="shared" si="4"/>
        <v>0</v>
      </c>
      <c r="N33" s="345">
        <f t="shared" si="4"/>
        <v>0</v>
      </c>
      <c r="O33" s="345">
        <f t="shared" si="4"/>
        <v>0</v>
      </c>
      <c r="P33" s="345">
        <f t="shared" si="4"/>
        <v>0</v>
      </c>
      <c r="Q33" s="345">
        <f t="shared" si="4"/>
        <v>0</v>
      </c>
    </row>
    <row r="34" spans="2:17" ht="12.75">
      <c r="B34" s="11"/>
      <c r="C34" s="11"/>
      <c r="F34" s="75"/>
      <c r="G34" s="75"/>
      <c r="H34" s="75"/>
      <c r="I34" s="75"/>
      <c r="J34" s="75"/>
      <c r="L34" s="341"/>
      <c r="M34" s="341"/>
      <c r="N34" s="341"/>
      <c r="O34" s="341"/>
      <c r="P34" s="341"/>
      <c r="Q34" s="341"/>
    </row>
    <row r="35" spans="2:17" ht="13.5" thickBot="1">
      <c r="B35" s="2" t="s">
        <v>36</v>
      </c>
      <c r="E35" s="31"/>
      <c r="F35" s="133">
        <f>+F25+F21+F14+F10+F33</f>
        <v>46</v>
      </c>
      <c r="G35" s="133">
        <f>+G25+G21+G14+G10+G33</f>
        <v>-8</v>
      </c>
      <c r="H35" s="133">
        <f>+H25+H21+H14+H10+H33</f>
        <v>-37</v>
      </c>
      <c r="I35" s="133">
        <f>+I25+I21+I14+I10+I33</f>
        <v>0</v>
      </c>
      <c r="J35" s="133">
        <f>+J25+J21+J14+J10+J33</f>
        <v>0</v>
      </c>
      <c r="L35" s="345">
        <f aca="true" t="shared" si="5" ref="L35:Q35">+L25+L21+L14+L10+L33</f>
        <v>0.6</v>
      </c>
      <c r="M35" s="345">
        <f t="shared" si="5"/>
        <v>0</v>
      </c>
      <c r="N35" s="345">
        <f t="shared" si="5"/>
        <v>1</v>
      </c>
      <c r="O35" s="345">
        <f t="shared" si="5"/>
        <v>0</v>
      </c>
      <c r="P35" s="345">
        <f t="shared" si="5"/>
        <v>0</v>
      </c>
      <c r="Q35" s="345">
        <f t="shared" si="5"/>
        <v>1.6</v>
      </c>
    </row>
    <row r="36" spans="2:17" ht="12.75">
      <c r="B36" s="2"/>
      <c r="E36" s="31"/>
      <c r="F36" s="152"/>
      <c r="G36" s="152"/>
      <c r="H36" s="152"/>
      <c r="I36" s="152"/>
      <c r="J36" s="152"/>
      <c r="L36" s="348"/>
      <c r="M36" s="348"/>
      <c r="N36" s="348"/>
      <c r="O36" s="348"/>
      <c r="P36" s="348"/>
      <c r="Q36" s="348"/>
    </row>
    <row r="37" spans="2:17" s="21" customFormat="1" ht="15" customHeight="1" thickBot="1">
      <c r="B37" s="393" t="s">
        <v>6</v>
      </c>
      <c r="C37" s="393"/>
      <c r="D37" s="11"/>
      <c r="E37" s="48"/>
      <c r="F37" s="12">
        <f>F5+F35</f>
        <v>199</v>
      </c>
      <c r="G37" s="12">
        <f>G5+G35</f>
        <v>191</v>
      </c>
      <c r="H37" s="12">
        <f>H5+H35</f>
        <v>154</v>
      </c>
      <c r="I37" s="12">
        <f>I5+I35</f>
        <v>154</v>
      </c>
      <c r="J37" s="12">
        <f>J5+J35</f>
        <v>0</v>
      </c>
      <c r="L37" s="348"/>
      <c r="M37" s="348"/>
      <c r="N37" s="348"/>
      <c r="O37" s="348"/>
      <c r="P37" s="348"/>
      <c r="Q37" s="348"/>
    </row>
    <row r="38" spans="6:10" ht="12.75">
      <c r="F38" s="75"/>
      <c r="G38" s="75"/>
      <c r="H38" s="75"/>
      <c r="I38" s="75"/>
      <c r="J38" s="75"/>
    </row>
    <row r="39" spans="2:10" ht="12.75" hidden="1">
      <c r="B39" s="2" t="s">
        <v>270</v>
      </c>
      <c r="E39" s="48"/>
      <c r="F39" s="35">
        <f>2447.863+F35</f>
        <v>2493.863</v>
      </c>
      <c r="G39" s="35">
        <f>F39+G35</f>
        <v>2485.863</v>
      </c>
      <c r="H39" s="35">
        <f>G39+H35</f>
        <v>2448.863</v>
      </c>
      <c r="I39" s="35">
        <f>H39+I35</f>
        <v>2448.863</v>
      </c>
      <c r="J39" s="35">
        <f>I39+J35</f>
        <v>2448.863</v>
      </c>
    </row>
    <row r="40" spans="2:10" ht="12.75" hidden="1">
      <c r="B40" s="2" t="s">
        <v>467</v>
      </c>
      <c r="C40" s="2"/>
      <c r="E40" s="48"/>
      <c r="F40" s="35">
        <v>2398.863</v>
      </c>
      <c r="G40" s="35">
        <v>2393.862</v>
      </c>
      <c r="H40" s="35">
        <v>2355.503</v>
      </c>
      <c r="I40" s="35">
        <v>2308.393</v>
      </c>
      <c r="J40" s="35">
        <v>2262.225</v>
      </c>
    </row>
    <row r="41" spans="2:10" ht="12.75" hidden="1">
      <c r="B41" s="2" t="s">
        <v>473</v>
      </c>
      <c r="E41" s="48"/>
      <c r="F41" s="35">
        <f>F40-F39</f>
        <v>-95</v>
      </c>
      <c r="G41" s="35">
        <f>G40-G39</f>
        <v>-92.00099999999975</v>
      </c>
      <c r="H41" s="35">
        <f>H40-H39</f>
        <v>-93.35999999999967</v>
      </c>
      <c r="I41" s="35">
        <f>I40-I39</f>
        <v>-140.4699999999998</v>
      </c>
      <c r="J41" s="35">
        <f>J40-J39</f>
        <v>-186.63799999999992</v>
      </c>
    </row>
    <row r="44" spans="2:3" ht="12.75">
      <c r="B44" s="43"/>
      <c r="C44" s="2" t="s">
        <v>469</v>
      </c>
    </row>
    <row r="46" ht="12.75" hidden="1"/>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c r="G48" s="295"/>
      <c r="H48" s="295"/>
      <c r="I48" s="295"/>
      <c r="J48" s="295"/>
      <c r="K48" s="201"/>
      <c r="L48" s="291">
        <f>SUM(F48:I48)</f>
        <v>0</v>
      </c>
    </row>
    <row r="49" spans="3:12" ht="12.75" hidden="1">
      <c r="C49" s="33"/>
      <c r="E49" s="293" t="s">
        <v>510</v>
      </c>
      <c r="F49" s="295">
        <f>F17+F18</f>
        <v>-30</v>
      </c>
      <c r="G49" s="295">
        <f>G17+G18</f>
        <v>0</v>
      </c>
      <c r="H49" s="295">
        <f>H17+H18</f>
        <v>-1</v>
      </c>
      <c r="I49" s="295">
        <f>I17+I18</f>
        <v>0</v>
      </c>
      <c r="J49" s="295">
        <f>J17+J18</f>
        <v>0</v>
      </c>
      <c r="K49" s="201"/>
      <c r="L49" s="291">
        <f>SUM(F49:I49)</f>
        <v>-31</v>
      </c>
    </row>
    <row r="50" spans="3:12" ht="12.75" hidden="1">
      <c r="C50" s="33"/>
      <c r="E50" s="293" t="s">
        <v>511</v>
      </c>
      <c r="F50" s="295">
        <f>F16+F19</f>
        <v>-15</v>
      </c>
      <c r="G50" s="295">
        <f>G16+G19</f>
        <v>-3</v>
      </c>
      <c r="H50" s="295">
        <f>H16+H19</f>
        <v>-3</v>
      </c>
      <c r="I50" s="295">
        <f>I16+I19</f>
        <v>0</v>
      </c>
      <c r="J50" s="295">
        <f>J16+J19</f>
        <v>0</v>
      </c>
      <c r="K50" s="201"/>
      <c r="L50" s="291">
        <f>SUM(F50:I50)</f>
        <v>-21</v>
      </c>
    </row>
    <row r="51" spans="3:12" ht="12.75" hidden="1">
      <c r="C51" s="33"/>
      <c r="E51" s="251" t="s">
        <v>446</v>
      </c>
      <c r="F51" s="294">
        <f>SUM(F48:F50)</f>
        <v>-45</v>
      </c>
      <c r="G51" s="290">
        <f aca="true" t="shared" si="6" ref="G51:L51">SUM(G48:G50)</f>
        <v>-3</v>
      </c>
      <c r="H51" s="294">
        <f t="shared" si="6"/>
        <v>-4</v>
      </c>
      <c r="I51" s="294">
        <f t="shared" si="6"/>
        <v>0</v>
      </c>
      <c r="J51" s="294">
        <f t="shared" si="6"/>
        <v>0</v>
      </c>
      <c r="K51" s="153"/>
      <c r="L51" s="294">
        <f t="shared" si="6"/>
        <v>-52</v>
      </c>
    </row>
    <row r="52" spans="3:10" ht="12.75" hidden="1">
      <c r="C52" s="33"/>
      <c r="E52" s="48"/>
      <c r="F52" s="1"/>
      <c r="G52" s="1"/>
      <c r="H52" s="1"/>
      <c r="I52" s="1"/>
      <c r="J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f>F8</f>
        <v>-5</v>
      </c>
      <c r="G54" s="295">
        <f>G8</f>
        <v>-5</v>
      </c>
      <c r="H54" s="295">
        <f>H8</f>
        <v>-5</v>
      </c>
      <c r="I54" s="295">
        <f>I8</f>
        <v>0</v>
      </c>
      <c r="J54" s="295">
        <f>J8</f>
        <v>0</v>
      </c>
      <c r="K54" s="201"/>
      <c r="L54" s="291">
        <f>SUM(F54:I54)</f>
        <v>-15</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-5</v>
      </c>
      <c r="G57" s="290">
        <f>SUM(G54:G56)</f>
        <v>-5</v>
      </c>
      <c r="H57" s="294">
        <f>SUM(H54:H56)</f>
        <v>-5</v>
      </c>
      <c r="I57" s="294">
        <f>SUM(I54:I56)</f>
        <v>0</v>
      </c>
      <c r="J57" s="294">
        <f>SUM(J54:J56)</f>
        <v>0</v>
      </c>
      <c r="K57" s="153"/>
      <c r="L57" s="294">
        <f>SUM(L54:L56)</f>
        <v>-15</v>
      </c>
    </row>
    <row r="58" spans="3:10" ht="12.75" hidden="1">
      <c r="C58" s="33"/>
      <c r="E58" s="48"/>
      <c r="F58" s="1"/>
      <c r="G58" s="1"/>
      <c r="H58" s="1"/>
      <c r="I58" s="1"/>
      <c r="J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f>F12</f>
        <v>0</v>
      </c>
      <c r="G62" s="295">
        <f>G12</f>
        <v>0</v>
      </c>
      <c r="H62" s="295">
        <f>H12</f>
        <v>-28</v>
      </c>
      <c r="I62" s="295">
        <f>I12</f>
        <v>0</v>
      </c>
      <c r="J62" s="295">
        <f>J12</f>
        <v>0</v>
      </c>
      <c r="K62" s="201"/>
      <c r="L62" s="291">
        <f>SUM(F62:I62)</f>
        <v>-28</v>
      </c>
    </row>
    <row r="63" spans="5:12" ht="12.75" hidden="1">
      <c r="E63" s="251" t="s">
        <v>446</v>
      </c>
      <c r="F63" s="294">
        <f>SUM(F60:F62)</f>
        <v>0</v>
      </c>
      <c r="G63" s="290">
        <f>SUM(G60:G62)</f>
        <v>0</v>
      </c>
      <c r="H63" s="294">
        <f>SUM(H60:H62)</f>
        <v>-28</v>
      </c>
      <c r="I63" s="294">
        <f>SUM(I60:I62)</f>
        <v>0</v>
      </c>
      <c r="J63" s="294">
        <f>SUM(J60:J62)</f>
        <v>0</v>
      </c>
      <c r="K63" s="153"/>
      <c r="L63" s="294">
        <f>SUM(L60:L62)</f>
        <v>-28</v>
      </c>
    </row>
  </sheetData>
  <sheetProtection/>
  <mergeCells count="12">
    <mergeCell ref="B1:I1"/>
    <mergeCell ref="B10:C10"/>
    <mergeCell ref="B11:C11"/>
    <mergeCell ref="B25:C25"/>
    <mergeCell ref="B14:C14"/>
    <mergeCell ref="B15:C15"/>
    <mergeCell ref="B21:C21"/>
    <mergeCell ref="B22:C22"/>
    <mergeCell ref="L2:Q2"/>
    <mergeCell ref="B37:C37"/>
    <mergeCell ref="B27:C27"/>
    <mergeCell ref="B33:C33"/>
  </mergeCells>
  <conditionalFormatting sqref="L33:Q33 F32:J33 L28:Q31 L25:Q25 L23:Q23 F24:J25 L21:Q21 F27:J27 L16:Q19 L12:Q12 F16:J22 L14:Q14 F14:J14 L8:Q10 E8:J11 L35:Q37 F35:J37">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404</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Q65"/>
  <sheetViews>
    <sheetView workbookViewId="0" topLeftCell="A7">
      <selection activeCell="G22" sqref="G22"/>
    </sheetView>
  </sheetViews>
  <sheetFormatPr defaultColWidth="9.140625" defaultRowHeight="12.75"/>
  <cols>
    <col min="1" max="1" width="4.140625" style="27" bestFit="1" customWidth="1"/>
    <col min="2" max="2" width="14.421875" style="1" customWidth="1"/>
    <col min="3" max="3" width="64.57421875" style="1" customWidth="1"/>
    <col min="4" max="4" width="2.8515625" style="21" customWidth="1"/>
    <col min="5" max="5" width="9.28125" style="44"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2:11" ht="34.5" customHeight="1">
      <c r="B1" s="407" t="s">
        <v>127</v>
      </c>
      <c r="C1" s="407"/>
      <c r="D1" s="407"/>
      <c r="E1" s="407"/>
      <c r="F1" s="407"/>
      <c r="G1" s="407"/>
      <c r="H1" s="407"/>
      <c r="I1" s="407"/>
      <c r="J1" s="407"/>
      <c r="K1" s="407"/>
    </row>
    <row r="2" spans="1:17" ht="21" customHeight="1">
      <c r="A2" s="244"/>
      <c r="C2" s="2" t="s">
        <v>41</v>
      </c>
      <c r="D2" s="19"/>
      <c r="E2" s="24"/>
      <c r="F2" s="33" t="s">
        <v>72</v>
      </c>
      <c r="G2" s="33" t="s">
        <v>76</v>
      </c>
      <c r="H2" s="33" t="s">
        <v>73</v>
      </c>
      <c r="I2" s="33" t="s">
        <v>74</v>
      </c>
      <c r="J2" s="33" t="s">
        <v>407</v>
      </c>
      <c r="L2" s="391" t="s">
        <v>278</v>
      </c>
      <c r="M2" s="391"/>
      <c r="N2" s="391"/>
      <c r="O2" s="391"/>
      <c r="P2" s="391"/>
      <c r="Q2" s="391"/>
    </row>
    <row r="3" spans="3:17" ht="41.25" customHeight="1">
      <c r="C3" s="2"/>
      <c r="D3" s="19"/>
      <c r="E3" s="24" t="s">
        <v>75</v>
      </c>
      <c r="F3" s="33" t="s">
        <v>42</v>
      </c>
      <c r="G3" s="33" t="s">
        <v>42</v>
      </c>
      <c r="H3" s="33" t="s">
        <v>42</v>
      </c>
      <c r="I3" s="33" t="s">
        <v>42</v>
      </c>
      <c r="J3" s="33" t="s">
        <v>42</v>
      </c>
      <c r="K3" s="47"/>
      <c r="L3" s="127" t="s">
        <v>72</v>
      </c>
      <c r="M3" s="127" t="s">
        <v>76</v>
      </c>
      <c r="N3" s="127" t="s">
        <v>73</v>
      </c>
      <c r="O3" s="127" t="s">
        <v>74</v>
      </c>
      <c r="P3" s="127" t="s">
        <v>407</v>
      </c>
      <c r="Q3" s="127" t="s">
        <v>43</v>
      </c>
    </row>
    <row r="4" spans="2:17" ht="12.75">
      <c r="B4" s="2"/>
      <c r="E4" s="36"/>
      <c r="F4" s="35"/>
      <c r="G4" s="35"/>
      <c r="H4" s="35"/>
      <c r="I4" s="35"/>
      <c r="J4" s="35"/>
      <c r="L4" s="137"/>
      <c r="M4" s="137"/>
      <c r="N4" s="137"/>
      <c r="O4" s="137"/>
      <c r="P4" s="137"/>
      <c r="Q4" s="137">
        <f>+SUM(R4:U4)</f>
        <v>0</v>
      </c>
    </row>
    <row r="5" spans="2:17" ht="12.75">
      <c r="B5" s="2"/>
      <c r="C5" s="33" t="s">
        <v>5</v>
      </c>
      <c r="E5" s="36"/>
      <c r="F5" s="386">
        <v>3284</v>
      </c>
      <c r="G5" s="386">
        <f>F41</f>
        <v>3038</v>
      </c>
      <c r="H5" s="386">
        <f>G41</f>
        <v>2837</v>
      </c>
      <c r="I5" s="386">
        <f>H41</f>
        <v>2774</v>
      </c>
      <c r="J5" s="35"/>
      <c r="L5" s="137"/>
      <c r="M5" s="137"/>
      <c r="N5" s="137"/>
      <c r="O5" s="137"/>
      <c r="P5" s="137"/>
      <c r="Q5" s="137"/>
    </row>
    <row r="6" spans="6:17" ht="11.25" customHeight="1">
      <c r="F6" s="29"/>
      <c r="G6" s="29"/>
      <c r="H6" s="29"/>
      <c r="I6" s="29"/>
      <c r="J6" s="29"/>
      <c r="L6" s="137"/>
      <c r="M6" s="137"/>
      <c r="N6" s="137"/>
      <c r="O6" s="137"/>
      <c r="P6" s="137"/>
      <c r="Q6" s="137"/>
    </row>
    <row r="7" spans="2:17" ht="12.75">
      <c r="B7" s="397" t="s">
        <v>44</v>
      </c>
      <c r="C7" s="397"/>
      <c r="D7" s="46"/>
      <c r="F7" s="29"/>
      <c r="G7" s="29"/>
      <c r="H7" s="29"/>
      <c r="I7" s="29"/>
      <c r="J7" s="29"/>
      <c r="L7" s="129"/>
      <c r="M7" s="129"/>
      <c r="N7" s="129"/>
      <c r="O7" s="129"/>
      <c r="P7" s="129"/>
      <c r="Q7" s="129"/>
    </row>
    <row r="8" spans="1:17" ht="12.75">
      <c r="A8" s="27">
        <v>1</v>
      </c>
      <c r="B8" s="261" t="s">
        <v>129</v>
      </c>
      <c r="C8" s="270" t="s">
        <v>130</v>
      </c>
      <c r="D8" s="20"/>
      <c r="E8" s="104" t="s">
        <v>83</v>
      </c>
      <c r="F8" s="23"/>
      <c r="G8" s="23">
        <v>-15</v>
      </c>
      <c r="H8" s="23"/>
      <c r="I8" s="23"/>
      <c r="J8" s="23"/>
      <c r="L8" s="344"/>
      <c r="M8" s="344"/>
      <c r="N8" s="344"/>
      <c r="O8" s="344"/>
      <c r="P8" s="344"/>
      <c r="Q8" s="344">
        <f>+SUM(L8:O8)</f>
        <v>0</v>
      </c>
    </row>
    <row r="9" spans="1:17" ht="25.5">
      <c r="A9" s="27">
        <f>+A8+1</f>
        <v>2</v>
      </c>
      <c r="B9" s="261" t="s">
        <v>131</v>
      </c>
      <c r="C9" s="270" t="s">
        <v>132</v>
      </c>
      <c r="D9" s="20"/>
      <c r="E9" s="104" t="s">
        <v>83</v>
      </c>
      <c r="F9" s="23"/>
      <c r="G9" s="23">
        <v>-25</v>
      </c>
      <c r="H9" s="23"/>
      <c r="I9" s="23"/>
      <c r="J9" s="23"/>
      <c r="L9" s="344"/>
      <c r="M9" s="344"/>
      <c r="N9" s="344"/>
      <c r="O9" s="344"/>
      <c r="P9" s="344"/>
      <c r="Q9" s="344">
        <f>+SUM(L9:O9)</f>
        <v>0</v>
      </c>
    </row>
    <row r="10" spans="1:17" ht="25.5">
      <c r="A10" s="27">
        <f>+A9+1</f>
        <v>3</v>
      </c>
      <c r="B10" s="261" t="s">
        <v>131</v>
      </c>
      <c r="C10" s="270" t="s">
        <v>133</v>
      </c>
      <c r="D10" s="20"/>
      <c r="E10" s="104" t="s">
        <v>83</v>
      </c>
      <c r="F10" s="23"/>
      <c r="G10" s="23">
        <v>-10</v>
      </c>
      <c r="H10" s="23"/>
      <c r="I10" s="23"/>
      <c r="J10" s="23"/>
      <c r="L10" s="344"/>
      <c r="M10" s="344"/>
      <c r="N10" s="344"/>
      <c r="O10" s="344"/>
      <c r="P10" s="344"/>
      <c r="Q10" s="344">
        <f>+SUM(L10:O10)</f>
        <v>0</v>
      </c>
    </row>
    <row r="11" spans="1:17" ht="38.25">
      <c r="A11" s="1">
        <f>A10+1</f>
        <v>4</v>
      </c>
      <c r="B11" s="261" t="s">
        <v>460</v>
      </c>
      <c r="C11" s="270" t="s">
        <v>146</v>
      </c>
      <c r="D11" s="20"/>
      <c r="E11" s="45" t="s">
        <v>80</v>
      </c>
      <c r="F11" s="23">
        <v>-7</v>
      </c>
      <c r="G11" s="23">
        <v>-2</v>
      </c>
      <c r="H11" s="23">
        <v>-2</v>
      </c>
      <c r="I11" s="23">
        <v>-3</v>
      </c>
      <c r="J11" s="23">
        <v>-3</v>
      </c>
      <c r="L11" s="344"/>
      <c r="M11" s="344"/>
      <c r="N11" s="344"/>
      <c r="O11" s="344"/>
      <c r="P11" s="344"/>
      <c r="Q11" s="344">
        <f>+SUM(L11:O11)</f>
        <v>0</v>
      </c>
    </row>
    <row r="12" spans="1:17" s="21" customFormat="1" ht="12.75">
      <c r="A12" s="28"/>
      <c r="E12" s="48"/>
      <c r="L12" s="351"/>
      <c r="M12" s="351"/>
      <c r="N12" s="351"/>
      <c r="O12" s="351"/>
      <c r="P12" s="351"/>
      <c r="Q12" s="351"/>
    </row>
    <row r="13" spans="1:17" s="21" customFormat="1" ht="13.5" thickBot="1">
      <c r="A13" s="28"/>
      <c r="B13" s="393" t="s">
        <v>53</v>
      </c>
      <c r="C13" s="393"/>
      <c r="D13" s="11"/>
      <c r="E13" s="38"/>
      <c r="F13" s="12">
        <f>+SUM(F8:F11)</f>
        <v>-7</v>
      </c>
      <c r="G13" s="12">
        <f>+SUM(G8:G11)</f>
        <v>-52</v>
      </c>
      <c r="H13" s="12">
        <f>+SUM(H8:H11)</f>
        <v>-2</v>
      </c>
      <c r="I13" s="12">
        <f>+SUM(I8:I11)</f>
        <v>-3</v>
      </c>
      <c r="J13" s="12">
        <f>+SUM(J8:J11)</f>
        <v>-3</v>
      </c>
      <c r="L13" s="345">
        <f aca="true" t="shared" si="0" ref="L13:Q13">+SUM(L8:L11)</f>
        <v>0</v>
      </c>
      <c r="M13" s="345">
        <f t="shared" si="0"/>
        <v>0</v>
      </c>
      <c r="N13" s="345">
        <f t="shared" si="0"/>
        <v>0</v>
      </c>
      <c r="O13" s="345">
        <f t="shared" si="0"/>
        <v>0</v>
      </c>
      <c r="P13" s="345">
        <f t="shared" si="0"/>
        <v>0</v>
      </c>
      <c r="Q13" s="345">
        <f t="shared" si="0"/>
        <v>0</v>
      </c>
    </row>
    <row r="14" spans="1:17" s="21" customFormat="1" ht="12.75">
      <c r="A14" s="28"/>
      <c r="B14" s="11"/>
      <c r="C14" s="11"/>
      <c r="D14" s="11"/>
      <c r="E14" s="38"/>
      <c r="F14" s="35"/>
      <c r="G14" s="35"/>
      <c r="H14" s="35"/>
      <c r="I14" s="35"/>
      <c r="J14" s="35"/>
      <c r="L14" s="348"/>
      <c r="M14" s="348"/>
      <c r="N14" s="348"/>
      <c r="O14" s="348"/>
      <c r="P14" s="348"/>
      <c r="Q14" s="348"/>
    </row>
    <row r="15" spans="1:17" s="21" customFormat="1" ht="12.75">
      <c r="A15" s="28"/>
      <c r="B15" s="393" t="s">
        <v>54</v>
      </c>
      <c r="C15" s="393"/>
      <c r="D15" s="11"/>
      <c r="E15" s="38"/>
      <c r="F15" s="15"/>
      <c r="G15" s="15"/>
      <c r="H15" s="15"/>
      <c r="I15" s="15"/>
      <c r="J15" s="15"/>
      <c r="L15" s="349"/>
      <c r="M15" s="349"/>
      <c r="N15" s="349"/>
      <c r="O15" s="349"/>
      <c r="P15" s="349"/>
      <c r="Q15" s="349"/>
    </row>
    <row r="16" spans="1:17" ht="25.5">
      <c r="A16" s="27">
        <f>A11+1</f>
        <v>5</v>
      </c>
      <c r="B16" s="4" t="s">
        <v>131</v>
      </c>
      <c r="C16" s="5" t="s">
        <v>134</v>
      </c>
      <c r="D16" s="20"/>
      <c r="E16" s="104" t="s">
        <v>84</v>
      </c>
      <c r="F16" s="6">
        <v>-54</v>
      </c>
      <c r="G16" s="6">
        <v>-54</v>
      </c>
      <c r="H16" s="6"/>
      <c r="I16" s="6"/>
      <c r="J16" s="6"/>
      <c r="L16" s="346">
        <v>1.3</v>
      </c>
      <c r="M16" s="346">
        <v>1.3</v>
      </c>
      <c r="N16" s="346"/>
      <c r="O16" s="346"/>
      <c r="P16" s="346"/>
      <c r="Q16" s="346">
        <f>+SUM(L16:O16)</f>
        <v>2.6</v>
      </c>
    </row>
    <row r="17" spans="1:17" ht="30.75" customHeight="1">
      <c r="A17" s="27">
        <f>A16+1</f>
        <v>6</v>
      </c>
      <c r="B17" s="261" t="s">
        <v>460</v>
      </c>
      <c r="C17" s="270" t="s">
        <v>203</v>
      </c>
      <c r="D17" s="20"/>
      <c r="E17" s="26" t="s">
        <v>80</v>
      </c>
      <c r="F17" s="23"/>
      <c r="G17" s="23">
        <v>-16</v>
      </c>
      <c r="H17" s="23">
        <v>-19</v>
      </c>
      <c r="I17" s="23"/>
      <c r="J17" s="23"/>
      <c r="L17" s="344"/>
      <c r="M17" s="344"/>
      <c r="N17" s="344"/>
      <c r="O17" s="344"/>
      <c r="P17" s="344"/>
      <c r="Q17" s="344">
        <f>+SUM(L17:O17)</f>
        <v>0</v>
      </c>
    </row>
    <row r="18" spans="2:17" ht="12.75">
      <c r="B18" s="13"/>
      <c r="C18" s="14"/>
      <c r="D18" s="14"/>
      <c r="E18" s="38"/>
      <c r="F18" s="10"/>
      <c r="G18" s="10"/>
      <c r="H18" s="10"/>
      <c r="I18" s="10"/>
      <c r="J18" s="10"/>
      <c r="L18" s="350"/>
      <c r="M18" s="350"/>
      <c r="N18" s="350"/>
      <c r="O18" s="350"/>
      <c r="P18" s="350"/>
      <c r="Q18" s="350"/>
    </row>
    <row r="19" spans="1:17" s="21" customFormat="1" ht="13.5" thickBot="1">
      <c r="A19" s="28"/>
      <c r="B19" s="393" t="s">
        <v>55</v>
      </c>
      <c r="C19" s="393"/>
      <c r="D19" s="11"/>
      <c r="E19" s="38"/>
      <c r="F19" s="12">
        <f>+SUM(F16:F17)</f>
        <v>-54</v>
      </c>
      <c r="G19" s="12">
        <f>+SUM(G16:G17)</f>
        <v>-70</v>
      </c>
      <c r="H19" s="12">
        <f>+SUM(H16:H17)</f>
        <v>-19</v>
      </c>
      <c r="I19" s="12">
        <f>+SUM(I16:I17)</f>
        <v>0</v>
      </c>
      <c r="J19" s="12">
        <f>+SUM(J16:J17)</f>
        <v>0</v>
      </c>
      <c r="L19" s="345">
        <f aca="true" t="shared" si="1" ref="L19:Q19">+SUM(L16:L17)</f>
        <v>1.3</v>
      </c>
      <c r="M19" s="345">
        <f t="shared" si="1"/>
        <v>1.3</v>
      </c>
      <c r="N19" s="345">
        <f t="shared" si="1"/>
        <v>0</v>
      </c>
      <c r="O19" s="345">
        <f t="shared" si="1"/>
        <v>0</v>
      </c>
      <c r="P19" s="345">
        <f t="shared" si="1"/>
        <v>0</v>
      </c>
      <c r="Q19" s="345">
        <f t="shared" si="1"/>
        <v>2.6</v>
      </c>
    </row>
    <row r="20" spans="1:17" s="21" customFormat="1" ht="12.75">
      <c r="A20" s="28"/>
      <c r="B20" s="11"/>
      <c r="C20" s="11"/>
      <c r="D20" s="11"/>
      <c r="E20" s="38"/>
      <c r="F20" s="35"/>
      <c r="G20" s="35"/>
      <c r="H20" s="35"/>
      <c r="I20" s="35"/>
      <c r="J20" s="35"/>
      <c r="L20" s="348"/>
      <c r="M20" s="348"/>
      <c r="N20" s="348"/>
      <c r="O20" s="348"/>
      <c r="P20" s="348"/>
      <c r="Q20" s="348"/>
    </row>
    <row r="21" spans="1:17" s="21" customFormat="1" ht="12.75">
      <c r="A21" s="28"/>
      <c r="B21" s="19" t="s">
        <v>382</v>
      </c>
      <c r="C21" s="18"/>
      <c r="D21" s="14"/>
      <c r="E21" s="38"/>
      <c r="F21" s="15"/>
      <c r="G21" s="15"/>
      <c r="H21" s="15"/>
      <c r="I21" s="15"/>
      <c r="J21" s="15"/>
      <c r="L21" s="349"/>
      <c r="M21" s="349"/>
      <c r="N21" s="349"/>
      <c r="O21" s="349"/>
      <c r="P21" s="349"/>
      <c r="Q21" s="349"/>
    </row>
    <row r="22" spans="1:17" ht="38.25">
      <c r="A22" s="27">
        <f>A17+1</f>
        <v>7</v>
      </c>
      <c r="B22" s="4" t="s">
        <v>136</v>
      </c>
      <c r="C22" s="5" t="s">
        <v>373</v>
      </c>
      <c r="D22" s="20"/>
      <c r="E22" s="104"/>
      <c r="F22" s="6"/>
      <c r="G22" s="6">
        <v>-36</v>
      </c>
      <c r="H22" s="6"/>
      <c r="I22" s="6"/>
      <c r="J22" s="6"/>
      <c r="L22" s="346"/>
      <c r="M22" s="346"/>
      <c r="N22" s="346"/>
      <c r="O22" s="346"/>
      <c r="P22" s="346"/>
      <c r="Q22" s="346">
        <f>+SUM(L22:O22)</f>
        <v>0</v>
      </c>
    </row>
    <row r="23" spans="1:17" ht="38.25">
      <c r="A23" s="27">
        <f>A22+1</f>
        <v>8</v>
      </c>
      <c r="B23" s="4" t="s">
        <v>136</v>
      </c>
      <c r="C23" s="5" t="s">
        <v>376</v>
      </c>
      <c r="D23" s="20"/>
      <c r="E23" s="104"/>
      <c r="F23" s="6"/>
      <c r="G23" s="6">
        <v>-25</v>
      </c>
      <c r="H23" s="6"/>
      <c r="I23" s="6"/>
      <c r="J23" s="6"/>
      <c r="L23" s="346"/>
      <c r="M23" s="346"/>
      <c r="N23" s="346"/>
      <c r="O23" s="346"/>
      <c r="P23" s="346"/>
      <c r="Q23" s="346">
        <f>+SUM(L23:O23)</f>
        <v>0</v>
      </c>
    </row>
    <row r="24" spans="1:17" ht="12.75">
      <c r="A24" s="27">
        <f>+A23+1</f>
        <v>9</v>
      </c>
      <c r="B24" s="4" t="s">
        <v>129</v>
      </c>
      <c r="C24" s="5" t="s">
        <v>193</v>
      </c>
      <c r="D24" s="20"/>
      <c r="E24" s="104"/>
      <c r="F24" s="6">
        <v>3</v>
      </c>
      <c r="G24" s="6">
        <v>2</v>
      </c>
      <c r="H24" s="6">
        <v>3</v>
      </c>
      <c r="I24" s="6"/>
      <c r="J24" s="6"/>
      <c r="L24" s="346"/>
      <c r="M24" s="346"/>
      <c r="N24" s="346"/>
      <c r="O24" s="346"/>
      <c r="P24" s="346"/>
      <c r="Q24" s="346">
        <f>+SUM(L24:O24)</f>
        <v>0</v>
      </c>
    </row>
    <row r="25" spans="1:17" s="21" customFormat="1" ht="13.5" customHeight="1">
      <c r="A25" s="28"/>
      <c r="E25" s="48"/>
      <c r="L25" s="351"/>
      <c r="M25" s="351"/>
      <c r="N25" s="351"/>
      <c r="O25" s="351"/>
      <c r="P25" s="351"/>
      <c r="Q25" s="351"/>
    </row>
    <row r="26" spans="1:17" s="21" customFormat="1" ht="13.5" customHeight="1" thickBot="1">
      <c r="A26" s="28"/>
      <c r="B26" s="393" t="s">
        <v>383</v>
      </c>
      <c r="C26" s="393"/>
      <c r="D26" s="11"/>
      <c r="E26" s="38"/>
      <c r="F26" s="12">
        <f>SUM(F22:F24)</f>
        <v>3</v>
      </c>
      <c r="G26" s="12">
        <f>SUM(G22:G24)</f>
        <v>-59</v>
      </c>
      <c r="H26" s="12">
        <f>SUM(H22:H24)</f>
        <v>3</v>
      </c>
      <c r="I26" s="12">
        <f>SUM(I22:I24)</f>
        <v>0</v>
      </c>
      <c r="J26" s="12">
        <f>SUM(J22:J24)</f>
        <v>0</v>
      </c>
      <c r="L26" s="12">
        <f aca="true" t="shared" si="2" ref="L26:Q26">SUM(L22:L24)</f>
        <v>0</v>
      </c>
      <c r="M26" s="12">
        <f t="shared" si="2"/>
        <v>0</v>
      </c>
      <c r="N26" s="12">
        <f t="shared" si="2"/>
        <v>0</v>
      </c>
      <c r="O26" s="12">
        <f t="shared" si="2"/>
        <v>0</v>
      </c>
      <c r="P26" s="12">
        <f t="shared" si="2"/>
        <v>0</v>
      </c>
      <c r="Q26" s="12">
        <f t="shared" si="2"/>
        <v>0</v>
      </c>
    </row>
    <row r="27" spans="1:17" s="21" customFormat="1" ht="13.5" customHeight="1">
      <c r="A27" s="28"/>
      <c r="E27" s="48"/>
      <c r="L27" s="351"/>
      <c r="M27" s="351"/>
      <c r="N27" s="351"/>
      <c r="O27" s="351"/>
      <c r="P27" s="351"/>
      <c r="Q27" s="351"/>
    </row>
    <row r="28" spans="1:17" s="21" customFormat="1" ht="12.75">
      <c r="A28" s="28"/>
      <c r="B28" s="409" t="s">
        <v>59</v>
      </c>
      <c r="C28" s="409"/>
      <c r="D28" s="11"/>
      <c r="E28" s="38"/>
      <c r="F28" s="15"/>
      <c r="G28" s="15"/>
      <c r="H28" s="15"/>
      <c r="I28" s="15"/>
      <c r="J28" s="15"/>
      <c r="L28" s="351"/>
      <c r="M28" s="351"/>
      <c r="N28" s="351"/>
      <c r="O28" s="351"/>
      <c r="P28" s="351"/>
      <c r="Q28" s="351"/>
    </row>
    <row r="29" spans="1:17" ht="12.75">
      <c r="A29" s="27">
        <f>A24+1</f>
        <v>10</v>
      </c>
      <c r="B29" s="4" t="s">
        <v>129</v>
      </c>
      <c r="C29" s="5" t="s">
        <v>68</v>
      </c>
      <c r="D29" s="20"/>
      <c r="E29" s="104"/>
      <c r="F29" s="6">
        <v>-73</v>
      </c>
      <c r="G29" s="6">
        <v>-20</v>
      </c>
      <c r="H29" s="6"/>
      <c r="I29" s="6"/>
      <c r="J29" s="6"/>
      <c r="L29" s="346"/>
      <c r="M29" s="346"/>
      <c r="N29" s="346"/>
      <c r="O29" s="346"/>
      <c r="P29" s="346"/>
      <c r="Q29" s="346">
        <f>+SUM(L29:O29)</f>
        <v>0</v>
      </c>
    </row>
    <row r="30" spans="1:17" s="21" customFormat="1" ht="13.5" customHeight="1">
      <c r="A30" s="28"/>
      <c r="E30" s="48"/>
      <c r="L30" s="351"/>
      <c r="M30" s="351"/>
      <c r="N30" s="351"/>
      <c r="O30" s="351"/>
      <c r="P30" s="351"/>
      <c r="Q30" s="351"/>
    </row>
    <row r="31" spans="1:17" s="21" customFormat="1" ht="13.5" customHeight="1" thickBot="1">
      <c r="A31" s="28"/>
      <c r="B31" s="393" t="s">
        <v>60</v>
      </c>
      <c r="C31" s="393"/>
      <c r="D31" s="11"/>
      <c r="E31" s="38"/>
      <c r="F31" s="12">
        <f>+F29</f>
        <v>-73</v>
      </c>
      <c r="G31" s="12">
        <f>+G29</f>
        <v>-20</v>
      </c>
      <c r="H31" s="12">
        <f>+H29</f>
        <v>0</v>
      </c>
      <c r="I31" s="12">
        <f>+I29</f>
        <v>0</v>
      </c>
      <c r="J31" s="12">
        <f>+J29</f>
        <v>0</v>
      </c>
      <c r="L31" s="345">
        <f aca="true" t="shared" si="3" ref="L31:Q31">+L29</f>
        <v>0</v>
      </c>
      <c r="M31" s="345">
        <f t="shared" si="3"/>
        <v>0</v>
      </c>
      <c r="N31" s="345">
        <f t="shared" si="3"/>
        <v>0</v>
      </c>
      <c r="O31" s="345">
        <f t="shared" si="3"/>
        <v>0</v>
      </c>
      <c r="P31" s="345">
        <f t="shared" si="3"/>
        <v>0</v>
      </c>
      <c r="Q31" s="345">
        <f t="shared" si="3"/>
        <v>0</v>
      </c>
    </row>
    <row r="32" spans="1:17" s="21" customFormat="1" ht="13.5" customHeight="1">
      <c r="A32" s="28"/>
      <c r="B32" s="11"/>
      <c r="C32" s="11"/>
      <c r="D32" s="11"/>
      <c r="E32" s="38"/>
      <c r="F32" s="35"/>
      <c r="G32" s="35"/>
      <c r="H32" s="35"/>
      <c r="I32" s="35"/>
      <c r="J32" s="35"/>
      <c r="L32" s="348"/>
      <c r="M32" s="348"/>
      <c r="N32" s="348"/>
      <c r="O32" s="348"/>
      <c r="P32" s="348"/>
      <c r="Q32" s="348"/>
    </row>
    <row r="33" spans="1:17" s="21" customFormat="1" ht="12.75">
      <c r="A33" s="28"/>
      <c r="B33" s="409" t="s">
        <v>56</v>
      </c>
      <c r="C33" s="409"/>
      <c r="D33" s="11"/>
      <c r="E33" s="38"/>
      <c r="F33" s="15"/>
      <c r="G33" s="15"/>
      <c r="H33" s="15"/>
      <c r="I33" s="15"/>
      <c r="J33" s="15"/>
      <c r="L33" s="351"/>
      <c r="M33" s="351"/>
      <c r="N33" s="351"/>
      <c r="O33" s="351"/>
      <c r="P33" s="351"/>
      <c r="Q33" s="351"/>
    </row>
    <row r="34" spans="1:17" ht="25.5">
      <c r="A34" s="27">
        <f>A29+1</f>
        <v>11</v>
      </c>
      <c r="B34" s="261" t="s">
        <v>137</v>
      </c>
      <c r="C34" s="270" t="s">
        <v>145</v>
      </c>
      <c r="D34" s="20"/>
      <c r="E34" s="104" t="s">
        <v>80</v>
      </c>
      <c r="F34" s="23">
        <v>-115</v>
      </c>
      <c r="G34" s="23"/>
      <c r="H34" s="23"/>
      <c r="I34" s="23"/>
      <c r="J34" s="23"/>
      <c r="L34" s="344">
        <v>2</v>
      </c>
      <c r="M34" s="344"/>
      <c r="N34" s="344"/>
      <c r="O34" s="344"/>
      <c r="P34" s="344"/>
      <c r="Q34" s="344">
        <f>+SUM(L34:O34)</f>
        <v>2</v>
      </c>
    </row>
    <row r="35" spans="1:17" ht="25.5">
      <c r="A35" s="27">
        <f>A34+1</f>
        <v>12</v>
      </c>
      <c r="B35" s="261" t="s">
        <v>129</v>
      </c>
      <c r="C35" s="270" t="s">
        <v>428</v>
      </c>
      <c r="D35" s="20"/>
      <c r="E35" s="104" t="s">
        <v>84</v>
      </c>
      <c r="F35" s="23"/>
      <c r="G35" s="23"/>
      <c r="H35" s="23">
        <v>-45</v>
      </c>
      <c r="I35" s="23">
        <v>-45</v>
      </c>
      <c r="J35" s="23"/>
      <c r="L35" s="344"/>
      <c r="M35" s="344"/>
      <c r="N35" s="344"/>
      <c r="O35" s="344"/>
      <c r="P35" s="344"/>
      <c r="Q35" s="344">
        <f>+SUM(L35:O35)</f>
        <v>0</v>
      </c>
    </row>
    <row r="36" spans="1:17" s="21" customFormat="1" ht="13.5" customHeight="1">
      <c r="A36" s="28"/>
      <c r="E36" s="48"/>
      <c r="L36" s="351"/>
      <c r="M36" s="351"/>
      <c r="N36" s="351"/>
      <c r="O36" s="351"/>
      <c r="P36" s="351"/>
      <c r="Q36" s="351"/>
    </row>
    <row r="37" spans="1:17" s="21" customFormat="1" ht="13.5" customHeight="1" thickBot="1">
      <c r="A37" s="28"/>
      <c r="B37" s="393" t="s">
        <v>58</v>
      </c>
      <c r="C37" s="393"/>
      <c r="D37" s="11"/>
      <c r="E37" s="38"/>
      <c r="F37" s="12">
        <f>SUM(F34:F36)</f>
        <v>-115</v>
      </c>
      <c r="G37" s="12">
        <f>SUM(G34:G36)</f>
        <v>0</v>
      </c>
      <c r="H37" s="12">
        <f>SUM(H34:H36)</f>
        <v>-45</v>
      </c>
      <c r="I37" s="12">
        <f>SUM(I34:I36)</f>
        <v>-45</v>
      </c>
      <c r="J37" s="12">
        <f>SUM(J34:J36)</f>
        <v>0</v>
      </c>
      <c r="L37" s="345">
        <f aca="true" t="shared" si="4" ref="L37:Q37">SUM(L34:L36)</f>
        <v>2</v>
      </c>
      <c r="M37" s="345">
        <f t="shared" si="4"/>
        <v>0</v>
      </c>
      <c r="N37" s="345">
        <f t="shared" si="4"/>
        <v>0</v>
      </c>
      <c r="O37" s="345">
        <f t="shared" si="4"/>
        <v>0</v>
      </c>
      <c r="P37" s="345">
        <f t="shared" si="4"/>
        <v>0</v>
      </c>
      <c r="Q37" s="345">
        <f t="shared" si="4"/>
        <v>2</v>
      </c>
    </row>
    <row r="38" spans="1:17" s="21" customFormat="1" ht="13.5" customHeight="1">
      <c r="A38" s="28"/>
      <c r="E38" s="48"/>
      <c r="L38" s="351"/>
      <c r="M38" s="351"/>
      <c r="N38" s="351"/>
      <c r="O38" s="351"/>
      <c r="P38" s="351"/>
      <c r="Q38" s="351"/>
    </row>
    <row r="39" spans="2:17" ht="13.5" thickBot="1">
      <c r="B39" s="393" t="s">
        <v>139</v>
      </c>
      <c r="C39" s="393"/>
      <c r="D39" s="11"/>
      <c r="E39" s="38"/>
      <c r="F39" s="12">
        <f>+F31+F26+F19+F13+F37</f>
        <v>-246</v>
      </c>
      <c r="G39" s="12">
        <f>+G31+G26+G19+G13+G37</f>
        <v>-201</v>
      </c>
      <c r="H39" s="12">
        <f>+H31+H26+H19+H13+H37</f>
        <v>-63</v>
      </c>
      <c r="I39" s="12">
        <f>+I31+I26+I19+I13+I37</f>
        <v>-48</v>
      </c>
      <c r="J39" s="12">
        <f>+J31+J26+J19+J13+J37</f>
        <v>-3</v>
      </c>
      <c r="K39" s="21"/>
      <c r="L39" s="345">
        <f aca="true" t="shared" si="5" ref="L39:Q39">+L31+L26+L19+L13+L37</f>
        <v>3.3</v>
      </c>
      <c r="M39" s="345">
        <f t="shared" si="5"/>
        <v>1.3</v>
      </c>
      <c r="N39" s="345">
        <f t="shared" si="5"/>
        <v>0</v>
      </c>
      <c r="O39" s="345">
        <f t="shared" si="5"/>
        <v>0</v>
      </c>
      <c r="P39" s="345">
        <f t="shared" si="5"/>
        <v>0</v>
      </c>
      <c r="Q39" s="345">
        <f t="shared" si="5"/>
        <v>4.6</v>
      </c>
    </row>
    <row r="40" spans="2:17" ht="12.75">
      <c r="B40" s="11"/>
      <c r="C40" s="11"/>
      <c r="D40" s="11"/>
      <c r="E40" s="38"/>
      <c r="F40" s="35"/>
      <c r="G40" s="35"/>
      <c r="H40" s="35"/>
      <c r="I40" s="35"/>
      <c r="J40" s="35"/>
      <c r="K40" s="21"/>
      <c r="L40" s="348"/>
      <c r="M40" s="348"/>
      <c r="N40" s="348"/>
      <c r="O40" s="348"/>
      <c r="P40" s="348"/>
      <c r="Q40" s="348"/>
    </row>
    <row r="41" spans="2:17" s="21" customFormat="1" ht="15" customHeight="1" thickBot="1">
      <c r="B41" s="393" t="s">
        <v>6</v>
      </c>
      <c r="C41" s="393"/>
      <c r="D41" s="11"/>
      <c r="E41" s="48"/>
      <c r="F41" s="12">
        <f>F5+F39</f>
        <v>3038</v>
      </c>
      <c r="G41" s="12">
        <f>G5+G39</f>
        <v>2837</v>
      </c>
      <c r="H41" s="12">
        <f>H5+H39</f>
        <v>2774</v>
      </c>
      <c r="I41" s="12">
        <f>I5+I39</f>
        <v>2726</v>
      </c>
      <c r="J41" s="12">
        <f>J5+J39</f>
        <v>-3</v>
      </c>
      <c r="L41" s="348"/>
      <c r="M41" s="348"/>
      <c r="N41" s="348"/>
      <c r="O41" s="348"/>
      <c r="P41" s="348"/>
      <c r="Q41" s="348"/>
    </row>
    <row r="42" spans="5:10" ht="12.75">
      <c r="E42" s="48"/>
      <c r="F42" s="29"/>
      <c r="G42" s="29"/>
      <c r="H42" s="29"/>
      <c r="I42" s="29"/>
      <c r="J42" s="29"/>
    </row>
    <row r="43" spans="2:11" ht="12.75" hidden="1">
      <c r="B43" s="2" t="s">
        <v>270</v>
      </c>
      <c r="E43" s="48"/>
      <c r="F43" s="35">
        <f>2604.781+F39</f>
        <v>2358.781</v>
      </c>
      <c r="G43" s="35">
        <f>F43+G39</f>
        <v>2157.781</v>
      </c>
      <c r="H43" s="35">
        <f>G43+H39</f>
        <v>2094.781</v>
      </c>
      <c r="I43" s="35">
        <f>H43+I39</f>
        <v>2046.781</v>
      </c>
      <c r="J43" s="35">
        <f>I43+J39</f>
        <v>2043.781</v>
      </c>
      <c r="K43" s="35">
        <f>J43+K39</f>
        <v>2043.781</v>
      </c>
    </row>
    <row r="44" spans="2:17" ht="12.75" hidden="1">
      <c r="B44" s="2" t="s">
        <v>467</v>
      </c>
      <c r="C44" s="2"/>
      <c r="E44" s="48"/>
      <c r="F44" s="35">
        <v>2396.781</v>
      </c>
      <c r="G44" s="35">
        <v>2191.781</v>
      </c>
      <c r="H44" s="35">
        <v>2175.781</v>
      </c>
      <c r="I44" s="35">
        <v>2112.364</v>
      </c>
      <c r="J44" s="35">
        <v>2067.604</v>
      </c>
      <c r="L44" s="146"/>
      <c r="M44" s="146"/>
      <c r="N44" s="146"/>
      <c r="O44" s="146"/>
      <c r="P44" s="146"/>
      <c r="Q44" s="146"/>
    </row>
    <row r="45" spans="2:10" ht="12.75" hidden="1">
      <c r="B45" s="2" t="s">
        <v>473</v>
      </c>
      <c r="E45" s="48"/>
      <c r="F45" s="35">
        <f>F44-F43</f>
        <v>38</v>
      </c>
      <c r="G45" s="35">
        <f>G44-G43</f>
        <v>34</v>
      </c>
      <c r="H45" s="35">
        <f>H44-H43</f>
        <v>81</v>
      </c>
      <c r="I45" s="35">
        <f>I44-I43</f>
        <v>65.58300000000008</v>
      </c>
      <c r="J45" s="35">
        <f>J44-J43</f>
        <v>23.822999999999865</v>
      </c>
    </row>
    <row r="46" ht="12.75" hidden="1"/>
    <row r="47" spans="2:3" ht="12.75">
      <c r="B47" s="43"/>
      <c r="C47" s="2" t="s">
        <v>469</v>
      </c>
    </row>
    <row r="49" spans="3:12" ht="12.75" hidden="1">
      <c r="C49" s="33" t="s">
        <v>472</v>
      </c>
      <c r="E49" s="297" t="s">
        <v>445</v>
      </c>
      <c r="F49" s="296" t="s">
        <v>72</v>
      </c>
      <c r="G49" s="292" t="s">
        <v>76</v>
      </c>
      <c r="H49" s="296" t="s">
        <v>73</v>
      </c>
      <c r="I49" s="296" t="s">
        <v>74</v>
      </c>
      <c r="J49" s="296" t="s">
        <v>407</v>
      </c>
      <c r="K49" s="21"/>
      <c r="L49" s="251" t="s">
        <v>446</v>
      </c>
    </row>
    <row r="50" spans="3:12" ht="12.75" hidden="1">
      <c r="C50" s="33"/>
      <c r="E50" s="293" t="s">
        <v>454</v>
      </c>
      <c r="F50" s="295"/>
      <c r="G50" s="295"/>
      <c r="H50" s="295"/>
      <c r="I50" s="295"/>
      <c r="J50" s="295"/>
      <c r="K50" s="201"/>
      <c r="L50" s="291">
        <f>SUM(F50:I50)</f>
        <v>0</v>
      </c>
    </row>
    <row r="51" spans="3:12" ht="12.75" hidden="1">
      <c r="C51" s="33"/>
      <c r="E51" s="293" t="s">
        <v>510</v>
      </c>
      <c r="F51" s="295">
        <f>F35</f>
        <v>0</v>
      </c>
      <c r="G51" s="295">
        <f>G35</f>
        <v>0</v>
      </c>
      <c r="H51" s="295">
        <f>H35</f>
        <v>-45</v>
      </c>
      <c r="I51" s="295">
        <f>I35</f>
        <v>-45</v>
      </c>
      <c r="J51" s="295">
        <f>J35</f>
        <v>0</v>
      </c>
      <c r="K51" s="201"/>
      <c r="L51" s="291">
        <f>SUM(F51:I51)</f>
        <v>-90</v>
      </c>
    </row>
    <row r="52" spans="3:12" ht="12.75" hidden="1">
      <c r="C52" s="33"/>
      <c r="E52" s="293" t="s">
        <v>511</v>
      </c>
      <c r="F52" s="295">
        <f>F34</f>
        <v>-115</v>
      </c>
      <c r="G52" s="295">
        <f>G34</f>
        <v>0</v>
      </c>
      <c r="H52" s="295">
        <f>H34</f>
        <v>0</v>
      </c>
      <c r="I52" s="295">
        <f>I34</f>
        <v>0</v>
      </c>
      <c r="J52" s="295">
        <f>J34</f>
        <v>0</v>
      </c>
      <c r="K52" s="201"/>
      <c r="L52" s="291">
        <f>SUM(F52:I52)</f>
        <v>-115</v>
      </c>
    </row>
    <row r="53" spans="3:12" ht="12.75" hidden="1">
      <c r="C53" s="33"/>
      <c r="E53" s="251" t="s">
        <v>446</v>
      </c>
      <c r="F53" s="294">
        <f>SUM(F50:F52)</f>
        <v>-115</v>
      </c>
      <c r="G53" s="290">
        <f aca="true" t="shared" si="6" ref="G53:L53">SUM(G50:G52)</f>
        <v>0</v>
      </c>
      <c r="H53" s="294">
        <f t="shared" si="6"/>
        <v>-45</v>
      </c>
      <c r="I53" s="294">
        <f t="shared" si="6"/>
        <v>-45</v>
      </c>
      <c r="J53" s="294">
        <f t="shared" si="6"/>
        <v>0</v>
      </c>
      <c r="K53" s="153"/>
      <c r="L53" s="294">
        <f t="shared" si="6"/>
        <v>-205</v>
      </c>
    </row>
    <row r="54" spans="3:5" ht="12.75" hidden="1">
      <c r="C54" s="33"/>
      <c r="E54" s="48"/>
    </row>
    <row r="55" spans="3:12" ht="12.75" hidden="1">
      <c r="C55" s="33" t="s">
        <v>485</v>
      </c>
      <c r="E55" s="297" t="s">
        <v>445</v>
      </c>
      <c r="F55" s="296" t="s">
        <v>72</v>
      </c>
      <c r="G55" s="292" t="s">
        <v>76</v>
      </c>
      <c r="H55" s="296" t="s">
        <v>73</v>
      </c>
      <c r="I55" s="296" t="s">
        <v>74</v>
      </c>
      <c r="J55" s="296" t="s">
        <v>407</v>
      </c>
      <c r="K55" s="21"/>
      <c r="L55" s="251" t="s">
        <v>446</v>
      </c>
    </row>
    <row r="56" spans="3:12" ht="12.75" hidden="1">
      <c r="C56" s="33"/>
      <c r="E56" s="293" t="s">
        <v>454</v>
      </c>
      <c r="F56" s="295">
        <f>F8+F9+F10</f>
        <v>0</v>
      </c>
      <c r="G56" s="295">
        <f>G8+G9+G10</f>
        <v>-50</v>
      </c>
      <c r="H56" s="295">
        <f>H8+H9+H10</f>
        <v>0</v>
      </c>
      <c r="I56" s="295">
        <f>I8+I9+I10</f>
        <v>0</v>
      </c>
      <c r="J56" s="295">
        <f>J8+J9+J10</f>
        <v>0</v>
      </c>
      <c r="K56" s="201"/>
      <c r="L56" s="291">
        <f>SUM(F56:I56)</f>
        <v>-50</v>
      </c>
    </row>
    <row r="57" spans="3:12" ht="12.75" hidden="1">
      <c r="C57" s="33"/>
      <c r="E57" s="293" t="s">
        <v>510</v>
      </c>
      <c r="F57" s="295"/>
      <c r="G57" s="295"/>
      <c r="H57" s="295"/>
      <c r="I57" s="295"/>
      <c r="J57" s="295"/>
      <c r="K57" s="201"/>
      <c r="L57" s="291">
        <f>SUM(F57:I57)</f>
        <v>0</v>
      </c>
    </row>
    <row r="58" spans="3:12" ht="12.75" hidden="1">
      <c r="C58" s="33"/>
      <c r="E58" s="293" t="s">
        <v>511</v>
      </c>
      <c r="F58" s="295">
        <f>F11</f>
        <v>-7</v>
      </c>
      <c r="G58" s="295">
        <f>G11</f>
        <v>-2</v>
      </c>
      <c r="H58" s="295">
        <f>H11</f>
        <v>-2</v>
      </c>
      <c r="I58" s="295">
        <f>I11</f>
        <v>-3</v>
      </c>
      <c r="J58" s="295">
        <f>J11</f>
        <v>-3</v>
      </c>
      <c r="K58" s="201"/>
      <c r="L58" s="291">
        <f>SUM(F58:I58)</f>
        <v>-14</v>
      </c>
    </row>
    <row r="59" spans="3:12" ht="12.75" hidden="1">
      <c r="C59" s="33"/>
      <c r="E59" s="251" t="s">
        <v>446</v>
      </c>
      <c r="F59" s="294">
        <f>SUM(F56:F58)</f>
        <v>-7</v>
      </c>
      <c r="G59" s="290">
        <f>SUM(G56:G58)</f>
        <v>-52</v>
      </c>
      <c r="H59" s="294">
        <f>SUM(H56:H58)</f>
        <v>-2</v>
      </c>
      <c r="I59" s="294">
        <f>SUM(I56:I58)</f>
        <v>-3</v>
      </c>
      <c r="J59" s="294">
        <f>SUM(J56:J58)</f>
        <v>-3</v>
      </c>
      <c r="K59" s="153"/>
      <c r="L59" s="294">
        <f>SUM(L56:L58)</f>
        <v>-64</v>
      </c>
    </row>
    <row r="60" spans="3:5" ht="12.75" hidden="1">
      <c r="C60" s="33"/>
      <c r="E60" s="48"/>
    </row>
    <row r="61" spans="3:12" ht="12.75" hidden="1">
      <c r="C61" s="33" t="s">
        <v>27</v>
      </c>
      <c r="E61" s="297" t="s">
        <v>445</v>
      </c>
      <c r="F61" s="296" t="s">
        <v>72</v>
      </c>
      <c r="G61" s="292" t="s">
        <v>76</v>
      </c>
      <c r="H61" s="296" t="s">
        <v>73</v>
      </c>
      <c r="I61" s="296" t="s">
        <v>74</v>
      </c>
      <c r="J61" s="296" t="s">
        <v>407</v>
      </c>
      <c r="K61" s="21"/>
      <c r="L61" s="251" t="s">
        <v>446</v>
      </c>
    </row>
    <row r="62" spans="5:12" ht="12.75" hidden="1">
      <c r="E62" s="293" t="s">
        <v>454</v>
      </c>
      <c r="F62" s="295"/>
      <c r="G62" s="295"/>
      <c r="H62" s="295"/>
      <c r="I62" s="295"/>
      <c r="J62" s="295"/>
      <c r="K62" s="201"/>
      <c r="L62" s="291">
        <f>SUM(F62:I62)</f>
        <v>0</v>
      </c>
    </row>
    <row r="63" spans="5:12" ht="12.75" hidden="1">
      <c r="E63" s="293" t="s">
        <v>510</v>
      </c>
      <c r="F63" s="295">
        <f>F16</f>
        <v>-54</v>
      </c>
      <c r="G63" s="295">
        <f>G16</f>
        <v>-54</v>
      </c>
      <c r="H63" s="295">
        <f>H16</f>
        <v>0</v>
      </c>
      <c r="I63" s="295">
        <f>I16</f>
        <v>0</v>
      </c>
      <c r="J63" s="295">
        <f>J16</f>
        <v>0</v>
      </c>
      <c r="K63" s="201"/>
      <c r="L63" s="291">
        <f>SUM(F63:I63)</f>
        <v>-108</v>
      </c>
    </row>
    <row r="64" spans="5:12" ht="12.75" hidden="1">
      <c r="E64" s="293" t="s">
        <v>511</v>
      </c>
      <c r="F64" s="295">
        <f>F17</f>
        <v>0</v>
      </c>
      <c r="G64" s="295">
        <f>G17</f>
        <v>-16</v>
      </c>
      <c r="H64" s="295">
        <f>H17</f>
        <v>-19</v>
      </c>
      <c r="I64" s="295">
        <f>I17</f>
        <v>0</v>
      </c>
      <c r="J64" s="295" t="e">
        <f>#REF!+J17</f>
        <v>#REF!</v>
      </c>
      <c r="K64" s="201"/>
      <c r="L64" s="291">
        <f>SUM(F64:I64)</f>
        <v>-35</v>
      </c>
    </row>
    <row r="65" spans="5:12" ht="12.75" hidden="1">
      <c r="E65" s="251" t="s">
        <v>446</v>
      </c>
      <c r="F65" s="294">
        <f>SUM(F62:F64)</f>
        <v>-54</v>
      </c>
      <c r="G65" s="290">
        <f>SUM(G62:G64)</f>
        <v>-70</v>
      </c>
      <c r="H65" s="294">
        <f>SUM(H62:H64)</f>
        <v>-19</v>
      </c>
      <c r="I65" s="294">
        <f>SUM(I62:I64)</f>
        <v>0</v>
      </c>
      <c r="J65" s="294" t="e">
        <f>SUM(J62:J64)</f>
        <v>#REF!</v>
      </c>
      <c r="K65" s="153"/>
      <c r="L65" s="294">
        <f>SUM(L62:L64)</f>
        <v>-143</v>
      </c>
    </row>
  </sheetData>
  <mergeCells count="13">
    <mergeCell ref="L2:Q2"/>
    <mergeCell ref="B41:C41"/>
    <mergeCell ref="B1:K1"/>
    <mergeCell ref="B26:C26"/>
    <mergeCell ref="B39:C39"/>
    <mergeCell ref="B15:C15"/>
    <mergeCell ref="B7:C7"/>
    <mergeCell ref="B13:C13"/>
    <mergeCell ref="B19:C19"/>
    <mergeCell ref="B31:C31"/>
    <mergeCell ref="B28:C28"/>
    <mergeCell ref="B33:C33"/>
    <mergeCell ref="B37:C37"/>
  </mergeCells>
  <conditionalFormatting sqref="E28:J29 L31:Q32 E26:J26 E37:J37 E31:J35 L34:Q35 L37:Q37 F41:J41 F11:J11 L26:Q26 L29:Q29 L13:Q24 E13:J24 L4:Q11 E8:J10 L39:Q41 E39:J40">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0" r:id="rId3"/>
  <headerFooter alignWithMargins="0">
    <oddHeader>&amp;C&amp;16Detailed General Fund Budget Proposals 2013-17&amp;R&amp;16Appendix 3</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18" customWidth="1"/>
    <col min="2" max="2" width="18.421875" style="118" customWidth="1"/>
    <col min="3" max="3" width="48.00390625" style="118" customWidth="1"/>
    <col min="4" max="4" width="1.8515625" style="118" bestFit="1" customWidth="1"/>
    <col min="5" max="5" width="7.7109375" style="118" customWidth="1"/>
    <col min="6" max="6" width="12.00390625" style="118" bestFit="1"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1" customFormat="1" ht="23.25">
      <c r="A1" s="392" t="s">
        <v>44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363</v>
      </c>
    </row>
    <row r="5" spans="1:27" ht="25.5">
      <c r="A5" s="1">
        <v>1</v>
      </c>
      <c r="B5" s="4" t="s">
        <v>96</v>
      </c>
      <c r="C5" s="5" t="s">
        <v>350</v>
      </c>
      <c r="D5" s="20"/>
      <c r="E5" s="44" t="s">
        <v>84</v>
      </c>
      <c r="F5" s="6">
        <v>-10</v>
      </c>
      <c r="G5" s="6">
        <v>-10</v>
      </c>
      <c r="H5" s="6"/>
      <c r="I5" s="6"/>
      <c r="J5" s="1"/>
      <c r="K5" s="134">
        <f aca="true" t="shared" si="0" ref="K5:K15">+SUM(L5:O5)</f>
        <v>0</v>
      </c>
      <c r="L5" s="135"/>
      <c r="M5" s="135"/>
      <c r="N5" s="135"/>
      <c r="O5" s="135"/>
      <c r="P5" s="1"/>
      <c r="Q5" s="167"/>
      <c r="R5" s="189"/>
      <c r="S5" s="189"/>
      <c r="T5" s="189"/>
      <c r="U5" s="189"/>
      <c r="V5" s="1"/>
      <c r="W5" s="199">
        <f>+F5</f>
        <v>-10</v>
      </c>
      <c r="X5" s="199">
        <f>+G5</f>
        <v>-10</v>
      </c>
      <c r="Y5" s="199">
        <f aca="true" t="shared" si="1" ref="Y5:Z10">+IF(S5="y",H5,"")</f>
      </c>
      <c r="Z5" s="199">
        <f t="shared" si="1"/>
      </c>
      <c r="AA5" s="195">
        <f>+IF(U5="y",#REF!,"")</f>
      </c>
    </row>
    <row r="6" spans="1:27" ht="38.25">
      <c r="A6" s="1">
        <f aca="true" t="shared" si="2" ref="A6:A15">+A5+1</f>
        <v>2</v>
      </c>
      <c r="B6" s="4" t="s">
        <v>96</v>
      </c>
      <c r="C6" s="5" t="s">
        <v>97</v>
      </c>
      <c r="D6" s="20"/>
      <c r="E6" s="44" t="s">
        <v>80</v>
      </c>
      <c r="F6" s="6"/>
      <c r="G6" s="6">
        <v>-5</v>
      </c>
      <c r="H6" s="6"/>
      <c r="I6" s="6"/>
      <c r="J6" s="1"/>
      <c r="K6" s="134">
        <f t="shared" si="0"/>
        <v>0</v>
      </c>
      <c r="L6" s="135"/>
      <c r="M6" s="135"/>
      <c r="N6" s="135"/>
      <c r="O6" s="135"/>
      <c r="P6" s="1"/>
      <c r="Q6" s="167"/>
      <c r="R6" s="189"/>
      <c r="S6" s="189"/>
      <c r="T6" s="189"/>
      <c r="U6" s="189"/>
      <c r="V6" s="1"/>
      <c r="W6" s="199">
        <f>+IF(Q6="y",F6,"")</f>
      </c>
      <c r="X6" s="199">
        <f>+G6</f>
        <v>-5</v>
      </c>
      <c r="Y6" s="199">
        <f t="shared" si="1"/>
      </c>
      <c r="Z6" s="199">
        <f t="shared" si="1"/>
      </c>
      <c r="AA6" s="195">
        <f>+IF(U6="y",#REF!,"")</f>
      </c>
    </row>
    <row r="7" spans="1:27" ht="38.25">
      <c r="A7" s="1">
        <f t="shared" si="2"/>
        <v>3</v>
      </c>
      <c r="B7" s="4" t="s">
        <v>96</v>
      </c>
      <c r="C7" s="5" t="s">
        <v>98</v>
      </c>
      <c r="D7" s="20"/>
      <c r="E7" s="44" t="s">
        <v>80</v>
      </c>
      <c r="F7" s="6"/>
      <c r="G7" s="6">
        <v>-5</v>
      </c>
      <c r="H7" s="6"/>
      <c r="I7" s="6"/>
      <c r="J7" s="1"/>
      <c r="K7" s="134">
        <f t="shared" si="0"/>
        <v>0</v>
      </c>
      <c r="L7" s="135"/>
      <c r="M7" s="135"/>
      <c r="N7" s="135"/>
      <c r="O7" s="135"/>
      <c r="P7" s="1"/>
      <c r="Q7" s="167"/>
      <c r="R7" s="189"/>
      <c r="S7" s="189"/>
      <c r="T7" s="189"/>
      <c r="U7" s="189"/>
      <c r="V7" s="1"/>
      <c r="W7" s="199">
        <f>+IF(Q7="y",F7,"")</f>
      </c>
      <c r="X7" s="199">
        <f>+G7</f>
        <v>-5</v>
      </c>
      <c r="Y7" s="199">
        <f t="shared" si="1"/>
      </c>
      <c r="Z7" s="199">
        <f t="shared" si="1"/>
      </c>
      <c r="AA7" s="195">
        <f>+IF(U7="y",#REF!,"")</f>
      </c>
    </row>
    <row r="8" spans="1:27" ht="38.25">
      <c r="A8" s="1">
        <f t="shared" si="2"/>
        <v>4</v>
      </c>
      <c r="B8" s="4" t="s">
        <v>96</v>
      </c>
      <c r="C8" s="5" t="s">
        <v>99</v>
      </c>
      <c r="D8" s="20"/>
      <c r="E8" s="44" t="s">
        <v>80</v>
      </c>
      <c r="F8" s="6"/>
      <c r="G8" s="6"/>
      <c r="H8" s="6"/>
      <c r="I8" s="23">
        <v>-2.5</v>
      </c>
      <c r="J8" s="1"/>
      <c r="K8" s="134">
        <f t="shared" si="0"/>
        <v>0</v>
      </c>
      <c r="L8" s="135"/>
      <c r="M8" s="135"/>
      <c r="N8" s="135"/>
      <c r="O8" s="135"/>
      <c r="P8" s="1"/>
      <c r="Q8" s="167"/>
      <c r="R8" s="189"/>
      <c r="S8" s="189"/>
      <c r="T8" s="135"/>
      <c r="U8" s="135"/>
      <c r="V8" s="1"/>
      <c r="W8" s="199">
        <f>+IF(Q8="y",F8,"")</f>
      </c>
      <c r="X8" s="199">
        <f>+IF(R8="y",G8,"")</f>
      </c>
      <c r="Y8" s="199">
        <f t="shared" si="1"/>
      </c>
      <c r="Z8" s="202">
        <f t="shared" si="1"/>
      </c>
      <c r="AA8" s="6">
        <f>+IF(U8="y",#REF!,"")</f>
      </c>
    </row>
    <row r="9" spans="1:27" ht="89.25">
      <c r="A9" s="1">
        <f t="shared" si="2"/>
        <v>5</v>
      </c>
      <c r="B9" s="4" t="s">
        <v>96</v>
      </c>
      <c r="C9" s="5" t="s">
        <v>126</v>
      </c>
      <c r="D9" s="20"/>
      <c r="E9" s="44" t="s">
        <v>80</v>
      </c>
      <c r="F9" s="6">
        <v>-36</v>
      </c>
      <c r="G9" s="6"/>
      <c r="H9" s="6"/>
      <c r="I9" s="23">
        <v>-3.037</v>
      </c>
      <c r="J9" s="1"/>
      <c r="K9" s="134">
        <f t="shared" si="0"/>
        <v>0</v>
      </c>
      <c r="L9" s="135"/>
      <c r="M9" s="135"/>
      <c r="N9" s="135"/>
      <c r="O9" s="135"/>
      <c r="P9" s="1"/>
      <c r="Q9" s="167"/>
      <c r="R9" s="189"/>
      <c r="S9" s="189"/>
      <c r="T9" s="135"/>
      <c r="U9" s="135"/>
      <c r="V9" s="1"/>
      <c r="W9" s="199">
        <f>+F9</f>
        <v>-36</v>
      </c>
      <c r="X9" s="199">
        <f>+IF(R9="y",G9,"")</f>
      </c>
      <c r="Y9" s="199">
        <f t="shared" si="1"/>
      </c>
      <c r="Z9" s="202">
        <f t="shared" si="1"/>
      </c>
      <c r="AA9" s="6">
        <f>+IF(U9="y",#REF!,"")</f>
      </c>
    </row>
    <row r="10" spans="1:27" ht="76.5">
      <c r="A10" s="1">
        <f t="shared" si="2"/>
        <v>6</v>
      </c>
      <c r="B10" s="4" t="s">
        <v>100</v>
      </c>
      <c r="C10" s="5" t="s">
        <v>4</v>
      </c>
      <c r="D10" s="20"/>
      <c r="E10" s="44" t="s">
        <v>80</v>
      </c>
      <c r="F10" s="30">
        <v>-15</v>
      </c>
      <c r="G10" s="30">
        <v>-15</v>
      </c>
      <c r="H10" s="6"/>
      <c r="I10" s="6"/>
      <c r="J10" s="1"/>
      <c r="K10" s="134">
        <f t="shared" si="0"/>
        <v>0</v>
      </c>
      <c r="L10" s="135"/>
      <c r="M10" s="135"/>
      <c r="N10" s="135"/>
      <c r="O10" s="135"/>
      <c r="P10" s="1"/>
      <c r="Q10" s="167"/>
      <c r="R10" s="189"/>
      <c r="S10" s="189"/>
      <c r="T10" s="189"/>
      <c r="U10" s="189"/>
      <c r="V10" s="194"/>
      <c r="W10" s="199">
        <f>+F10</f>
        <v>-15</v>
      </c>
      <c r="X10" s="199">
        <f>+G10</f>
        <v>-15</v>
      </c>
      <c r="Y10" s="199">
        <f t="shared" si="1"/>
      </c>
      <c r="Z10" s="199">
        <f t="shared" si="1"/>
      </c>
      <c r="AA10" s="195">
        <f>+IF(U10="y",#REF!,"")</f>
      </c>
    </row>
    <row r="11" spans="1:27" ht="38.25">
      <c r="A11" s="1">
        <f t="shared" si="2"/>
        <v>7</v>
      </c>
      <c r="B11" s="4" t="s">
        <v>101</v>
      </c>
      <c r="C11" s="5" t="s">
        <v>102</v>
      </c>
      <c r="D11" s="20"/>
      <c r="E11" s="44" t="s">
        <v>84</v>
      </c>
      <c r="F11" s="6">
        <v>-5</v>
      </c>
      <c r="G11" s="6">
        <v>-5</v>
      </c>
      <c r="H11" s="6">
        <v>-5</v>
      </c>
      <c r="I11" s="6"/>
      <c r="J11" s="1"/>
      <c r="K11" s="134">
        <f t="shared" si="0"/>
        <v>0</v>
      </c>
      <c r="L11" s="135"/>
      <c r="M11" s="135"/>
      <c r="N11" s="135"/>
      <c r="O11" s="135"/>
      <c r="P11" s="1"/>
      <c r="Q11" s="167"/>
      <c r="R11" s="189"/>
      <c r="S11" s="189"/>
      <c r="T11" s="189"/>
      <c r="U11" s="189"/>
      <c r="V11" s="1"/>
      <c r="W11" s="199">
        <f>+F11</f>
        <v>-5</v>
      </c>
      <c r="X11" s="199">
        <f>+G11</f>
        <v>-5</v>
      </c>
      <c r="Y11" s="199">
        <f>+H11</f>
        <v>-5</v>
      </c>
      <c r="Z11" s="199">
        <f>+IF(T11="y",I11,"")</f>
      </c>
      <c r="AA11" s="195">
        <f>+IF(U11="y",#REF!,"")</f>
      </c>
    </row>
    <row r="12" spans="1:27" ht="38.25">
      <c r="A12" s="1">
        <f t="shared" si="2"/>
        <v>8</v>
      </c>
      <c r="B12" s="4" t="s">
        <v>101</v>
      </c>
      <c r="C12" s="5" t="s">
        <v>103</v>
      </c>
      <c r="D12" s="20"/>
      <c r="E12" s="44" t="s">
        <v>84</v>
      </c>
      <c r="F12" s="23">
        <v>-50</v>
      </c>
      <c r="G12" s="23">
        <v>-50</v>
      </c>
      <c r="H12" s="23">
        <v>100</v>
      </c>
      <c r="I12" s="6"/>
      <c r="J12" s="1"/>
      <c r="K12" s="134">
        <f t="shared" si="0"/>
        <v>0</v>
      </c>
      <c r="L12" s="135"/>
      <c r="M12" s="135"/>
      <c r="N12" s="135"/>
      <c r="O12" s="135"/>
      <c r="P12" s="1"/>
      <c r="Q12" s="134"/>
      <c r="R12" s="135"/>
      <c r="S12" s="135"/>
      <c r="T12" s="189"/>
      <c r="U12" s="189"/>
      <c r="V12" s="1"/>
      <c r="W12" s="202">
        <f aca="true" t="shared" si="3" ref="W12:Y15">+IF(Q12="y",F12,"")</f>
      </c>
      <c r="X12" s="202">
        <f t="shared" si="3"/>
      </c>
      <c r="Y12" s="202">
        <f t="shared" si="3"/>
      </c>
      <c r="Z12" s="199">
        <f>+IF(T12="y",I12,"")</f>
      </c>
      <c r="AA12" s="195">
        <f>+IF(U12="y",#REF!,"")</f>
      </c>
    </row>
    <row r="13" spans="1:27" ht="63.75">
      <c r="A13" s="1">
        <f t="shared" si="2"/>
        <v>9</v>
      </c>
      <c r="B13" s="4" t="s">
        <v>101</v>
      </c>
      <c r="C13" s="5" t="s">
        <v>334</v>
      </c>
      <c r="D13" s="20" t="s">
        <v>351</v>
      </c>
      <c r="E13" s="44" t="s">
        <v>83</v>
      </c>
      <c r="F13" s="23">
        <v>-25</v>
      </c>
      <c r="G13" s="6"/>
      <c r="H13" s="6"/>
      <c r="I13" s="23">
        <v>25</v>
      </c>
      <c r="J13" s="1"/>
      <c r="K13" s="134">
        <f t="shared" si="0"/>
        <v>0</v>
      </c>
      <c r="L13" s="135"/>
      <c r="M13" s="135"/>
      <c r="N13" s="135"/>
      <c r="O13" s="135"/>
      <c r="P13" s="1"/>
      <c r="Q13" s="134"/>
      <c r="R13" s="189"/>
      <c r="S13" s="189"/>
      <c r="T13" s="135"/>
      <c r="U13" s="189"/>
      <c r="V13" s="1"/>
      <c r="W13" s="202">
        <f t="shared" si="3"/>
      </c>
      <c r="X13" s="199">
        <f t="shared" si="3"/>
      </c>
      <c r="Y13" s="199">
        <f t="shared" si="3"/>
      </c>
      <c r="Z13" s="202">
        <f>+IF(T13="y",I13,"")</f>
      </c>
      <c r="AA13" s="195">
        <f>+IF(U13="y",#REF!,"")</f>
      </c>
    </row>
    <row r="14" spans="1:27" ht="38.25">
      <c r="A14" s="1">
        <f t="shared" si="2"/>
        <v>10</v>
      </c>
      <c r="B14" s="4" t="s">
        <v>101</v>
      </c>
      <c r="C14" s="5" t="s">
        <v>10</v>
      </c>
      <c r="D14" s="20" t="s">
        <v>351</v>
      </c>
      <c r="E14" s="44" t="s">
        <v>83</v>
      </c>
      <c r="F14" s="23">
        <v>-25</v>
      </c>
      <c r="G14" s="6"/>
      <c r="H14" s="6"/>
      <c r="I14" s="23">
        <v>25</v>
      </c>
      <c r="J14" s="1"/>
      <c r="K14" s="134">
        <f t="shared" si="0"/>
        <v>0</v>
      </c>
      <c r="L14" s="135"/>
      <c r="M14" s="135"/>
      <c r="N14" s="135"/>
      <c r="O14" s="135"/>
      <c r="P14" s="1"/>
      <c r="Q14" s="134"/>
      <c r="R14" s="189"/>
      <c r="S14" s="189"/>
      <c r="T14" s="135"/>
      <c r="U14" s="189"/>
      <c r="V14" s="1"/>
      <c r="W14" s="202">
        <f t="shared" si="3"/>
      </c>
      <c r="X14" s="199">
        <f t="shared" si="3"/>
      </c>
      <c r="Y14" s="199">
        <f t="shared" si="3"/>
      </c>
      <c r="Z14" s="202">
        <f>+IF(T14="y",I14,"")</f>
      </c>
      <c r="AA14" s="195">
        <f>+IF(U14="y",#REF!,"")</f>
      </c>
    </row>
    <row r="15" spans="1:27" ht="25.5">
      <c r="A15" s="1">
        <f t="shared" si="2"/>
        <v>11</v>
      </c>
      <c r="B15" s="4" t="s">
        <v>101</v>
      </c>
      <c r="C15" s="5" t="s">
        <v>104</v>
      </c>
      <c r="D15" s="20" t="s">
        <v>351</v>
      </c>
      <c r="E15" s="44" t="s">
        <v>83</v>
      </c>
      <c r="F15" s="23">
        <v>-25</v>
      </c>
      <c r="G15" s="6"/>
      <c r="H15" s="6"/>
      <c r="I15" s="23">
        <v>25</v>
      </c>
      <c r="J15" s="1"/>
      <c r="K15" s="134">
        <f t="shared" si="0"/>
        <v>0</v>
      </c>
      <c r="L15" s="135"/>
      <c r="M15" s="135"/>
      <c r="N15" s="135"/>
      <c r="O15" s="135"/>
      <c r="P15" s="1"/>
      <c r="Q15" s="134"/>
      <c r="R15" s="189"/>
      <c r="S15" s="189"/>
      <c r="T15" s="135"/>
      <c r="U15" s="189"/>
      <c r="V15" s="1"/>
      <c r="W15" s="202">
        <f t="shared" si="3"/>
      </c>
      <c r="X15" s="199">
        <f t="shared" si="3"/>
      </c>
      <c r="Y15" s="199">
        <f t="shared" si="3"/>
      </c>
      <c r="Z15" s="202">
        <f>+IF(T15="y",I15,"")</f>
      </c>
      <c r="AA15" s="195">
        <f>+IF(U15="y",#REF!,"")</f>
      </c>
    </row>
    <row r="16" spans="1:27" ht="12.75">
      <c r="A16" s="21"/>
      <c r="B16" s="7"/>
      <c r="C16" s="8"/>
      <c r="D16" s="14"/>
      <c r="E16" s="48"/>
      <c r="F16" s="9"/>
      <c r="G16" s="9"/>
      <c r="H16" s="9"/>
      <c r="I16" s="9"/>
      <c r="J16" s="21"/>
      <c r="K16" s="136"/>
      <c r="L16" s="136"/>
      <c r="M16" s="136"/>
      <c r="N16" s="136"/>
      <c r="O16" s="136"/>
      <c r="P16" s="21"/>
      <c r="Q16" s="21"/>
      <c r="R16" s="21"/>
      <c r="S16" s="21"/>
      <c r="T16" s="21"/>
      <c r="U16" s="21"/>
      <c r="V16" s="21"/>
      <c r="W16" s="201"/>
      <c r="X16" s="201"/>
      <c r="Y16" s="201"/>
      <c r="Z16" s="201"/>
      <c r="AA16" s="201"/>
    </row>
    <row r="17" spans="1:27" ht="13.5" thickBot="1">
      <c r="A17" s="21"/>
      <c r="B17" s="393" t="s">
        <v>53</v>
      </c>
      <c r="C17" s="393"/>
      <c r="D17" s="11"/>
      <c r="E17" s="48"/>
      <c r="F17" s="12">
        <f>+SUM(F5:F15)</f>
        <v>-191</v>
      </c>
      <c r="G17" s="12">
        <f>+SUM(G5:G15)</f>
        <v>-90</v>
      </c>
      <c r="H17" s="12">
        <f>+SUM(H5:H15)</f>
        <v>95</v>
      </c>
      <c r="I17" s="12">
        <f>+SUM(I5:I15)</f>
        <v>69.463</v>
      </c>
      <c r="J17" s="21"/>
      <c r="K17" s="133">
        <f>+SUM(K5:K15)</f>
        <v>0</v>
      </c>
      <c r="L17" s="133">
        <f>+SUM(L5:L15)</f>
        <v>0</v>
      </c>
      <c r="M17" s="133">
        <f>+SUM(M5:M15)</f>
        <v>0</v>
      </c>
      <c r="N17" s="133">
        <f>+SUM(N5:N15)</f>
        <v>0</v>
      </c>
      <c r="O17" s="133">
        <f>+SUM(O5:O15)</f>
        <v>0</v>
      </c>
      <c r="P17" s="21"/>
      <c r="Q17" s="21"/>
      <c r="R17" s="21"/>
      <c r="S17" s="21"/>
      <c r="T17" s="21"/>
      <c r="U17" s="21"/>
      <c r="V17" s="21"/>
      <c r="W17" s="12">
        <f>+SUM(W5:W15)</f>
        <v>-66</v>
      </c>
      <c r="X17" s="12">
        <f>+SUM(X5:X15)</f>
        <v>-40</v>
      </c>
      <c r="Y17" s="12">
        <f>+SUM(Y5:Y15)</f>
        <v>-5</v>
      </c>
      <c r="Z17" s="12">
        <f>+SUM(Z5:Z15)</f>
        <v>0</v>
      </c>
      <c r="AA17" s="12">
        <f>+SUM(AA5:AA15)</f>
        <v>0</v>
      </c>
    </row>
    <row r="18" ht="6.75" customHeight="1"/>
    <row r="19" ht="15.75">
      <c r="A19" s="212" t="s">
        <v>179</v>
      </c>
    </row>
    <row r="20" spans="1:27" s="1" customFormat="1" ht="25.5">
      <c r="A20" s="27">
        <v>1</v>
      </c>
      <c r="B20" s="4" t="s">
        <v>180</v>
      </c>
      <c r="C20" s="5" t="s">
        <v>181</v>
      </c>
      <c r="D20" s="20"/>
      <c r="E20" s="56" t="s">
        <v>84</v>
      </c>
      <c r="F20" s="16"/>
      <c r="G20" s="6">
        <v>-17</v>
      </c>
      <c r="H20" s="6">
        <v>-12</v>
      </c>
      <c r="I20" s="6"/>
      <c r="K20" s="134">
        <f>+SUM(L20:O20)</f>
        <v>0</v>
      </c>
      <c r="L20" s="135"/>
      <c r="M20" s="135"/>
      <c r="N20" s="135"/>
      <c r="O20" s="135"/>
      <c r="R20" s="167"/>
      <c r="S20" s="189"/>
      <c r="T20" s="189"/>
      <c r="U20" s="189"/>
      <c r="V20" s="189"/>
      <c r="X20" s="199">
        <f>+IF(R20="y",F20,"")</f>
      </c>
      <c r="Y20" s="199">
        <f>+G20</f>
        <v>-17</v>
      </c>
      <c r="Z20" s="199">
        <f>+H20</f>
        <v>-12</v>
      </c>
      <c r="AA20" s="199">
        <f>+IF(U20="y",I20,"")</f>
      </c>
    </row>
    <row r="21" spans="1:27" s="1" customFormat="1" ht="25.5">
      <c r="A21" s="27">
        <f>+A20+1</f>
        <v>2</v>
      </c>
      <c r="B21" s="4" t="s">
        <v>180</v>
      </c>
      <c r="C21" s="51" t="s">
        <v>182</v>
      </c>
      <c r="D21" s="20"/>
      <c r="E21" s="56" t="s">
        <v>84</v>
      </c>
      <c r="F21" s="16"/>
      <c r="G21" s="6">
        <v>-60</v>
      </c>
      <c r="H21" s="6"/>
      <c r="I21" s="6"/>
      <c r="K21" s="134">
        <f>+SUM(L21:O21)</f>
        <v>0</v>
      </c>
      <c r="L21" s="135"/>
      <c r="M21" s="135"/>
      <c r="N21" s="135"/>
      <c r="O21" s="135"/>
      <c r="R21" s="167"/>
      <c r="S21" s="189"/>
      <c r="T21" s="189"/>
      <c r="U21" s="189"/>
      <c r="V21" s="189"/>
      <c r="X21" s="199">
        <f>+IF(R21="y",F21,"")</f>
      </c>
      <c r="Y21" s="199">
        <f>+G21</f>
        <v>-60</v>
      </c>
      <c r="Z21" s="199">
        <f>+IF(T21="y",H21,"")</f>
      </c>
      <c r="AA21" s="199">
        <f>+IF(U21="y",I21,"")</f>
      </c>
    </row>
    <row r="22" spans="1:27" s="1" customFormat="1" ht="25.5">
      <c r="A22" s="27">
        <f>+A21+1</f>
        <v>3</v>
      </c>
      <c r="B22" s="4" t="s">
        <v>180</v>
      </c>
      <c r="C22" s="5" t="s">
        <v>183</v>
      </c>
      <c r="D22" s="20"/>
      <c r="E22" s="56" t="s">
        <v>80</v>
      </c>
      <c r="F22" s="22">
        <v>-50</v>
      </c>
      <c r="G22" s="6"/>
      <c r="H22" s="6"/>
      <c r="I22" s="6"/>
      <c r="K22" s="134">
        <f>+SUM(L22:O22)</f>
        <v>0</v>
      </c>
      <c r="L22" s="135"/>
      <c r="M22" s="135"/>
      <c r="N22" s="135"/>
      <c r="O22" s="135"/>
      <c r="R22" s="134"/>
      <c r="S22" s="189"/>
      <c r="T22" s="189"/>
      <c r="U22" s="189"/>
      <c r="V22" s="189"/>
      <c r="X22" s="200">
        <f>+IF(R22="y",F22,"")</f>
      </c>
      <c r="Y22" s="199">
        <f>+IF(S22="y",G22,"")</f>
      </c>
      <c r="Z22" s="199">
        <f>+IF(T22="y",H22,"")</f>
      </c>
      <c r="AA22" s="199">
        <f>+IF(U22="y",I22,"")</f>
      </c>
    </row>
    <row r="23" spans="1:27" s="1" customFormat="1" ht="25.5">
      <c r="A23" s="27">
        <f>+A22+1</f>
        <v>4</v>
      </c>
      <c r="B23" s="4" t="s">
        <v>180</v>
      </c>
      <c r="C23" s="5" t="s">
        <v>184</v>
      </c>
      <c r="D23" s="20"/>
      <c r="E23" s="56" t="s">
        <v>84</v>
      </c>
      <c r="F23" s="16"/>
      <c r="G23" s="30"/>
      <c r="H23" s="30"/>
      <c r="I23" s="23">
        <v>-200</v>
      </c>
      <c r="K23" s="134">
        <f>+SUM(L23:O23)</f>
        <v>0</v>
      </c>
      <c r="L23" s="135"/>
      <c r="M23" s="135"/>
      <c r="N23" s="135"/>
      <c r="O23" s="135"/>
      <c r="R23" s="167"/>
      <c r="S23" s="189"/>
      <c r="T23" s="189"/>
      <c r="U23" s="135"/>
      <c r="V23" s="189"/>
      <c r="X23" s="199">
        <f>+IF(R23="y",F23,"")</f>
      </c>
      <c r="Y23" s="199">
        <f>+IF(S23="y",G23,"")</f>
      </c>
      <c r="Z23" s="199">
        <f>+IF(T23="y",H23,"")</f>
      </c>
      <c r="AA23" s="200">
        <f>+IF(U23="y",I23,"")</f>
      </c>
    </row>
    <row r="24" spans="1:27" s="21" customFormat="1" ht="12.75">
      <c r="A24" s="28"/>
      <c r="B24" s="7"/>
      <c r="C24" s="8"/>
      <c r="D24" s="14"/>
      <c r="E24" s="26"/>
      <c r="F24" s="9"/>
      <c r="G24" s="9"/>
      <c r="H24" s="9"/>
      <c r="I24" s="9"/>
      <c r="K24" s="136"/>
      <c r="L24" s="136"/>
      <c r="M24" s="136"/>
      <c r="N24" s="136"/>
      <c r="O24" s="136"/>
      <c r="R24" s="136"/>
      <c r="S24" s="136"/>
      <c r="T24" s="136"/>
      <c r="U24" s="136"/>
      <c r="V24" s="136"/>
      <c r="X24" s="9"/>
      <c r="Y24" s="9"/>
      <c r="Z24" s="9"/>
      <c r="AA24" s="9"/>
    </row>
    <row r="25" spans="1:27" s="21" customFormat="1" ht="13.5" thickBot="1">
      <c r="A25" s="28"/>
      <c r="B25" s="394" t="s">
        <v>53</v>
      </c>
      <c r="C25" s="394"/>
      <c r="D25" s="54"/>
      <c r="E25" s="26"/>
      <c r="F25" s="12">
        <f>+SUM(F20:F23)</f>
        <v>-50</v>
      </c>
      <c r="G25" s="12">
        <f>+SUM(G20:G23)</f>
        <v>-77</v>
      </c>
      <c r="H25" s="12">
        <f>+SUM(H20:H23)</f>
        <v>-12</v>
      </c>
      <c r="I25" s="12">
        <f>+SUM(I20:I23)</f>
        <v>-200</v>
      </c>
      <c r="K25" s="133">
        <f>+SUM(K20:K23)</f>
        <v>0</v>
      </c>
      <c r="L25" s="133">
        <f>+SUM(L20:L23)</f>
        <v>0</v>
      </c>
      <c r="M25" s="133">
        <f>+SUM(M20:M23)</f>
        <v>0</v>
      </c>
      <c r="N25" s="133">
        <f>+SUM(N20:N23)</f>
        <v>0</v>
      </c>
      <c r="O25" s="133">
        <f>+SUM(O20:O23)</f>
        <v>0</v>
      </c>
      <c r="R25" s="133"/>
      <c r="S25" s="133"/>
      <c r="T25" s="133"/>
      <c r="U25" s="133"/>
      <c r="V25" s="133"/>
      <c r="X25" s="12">
        <f>+SUM(X20:X23)</f>
        <v>0</v>
      </c>
      <c r="Y25" s="12">
        <f>+SUM(Y20:Y23)</f>
        <v>-77</v>
      </c>
      <c r="Z25" s="12">
        <f>+SUM(Z20:Z23)</f>
        <v>-12</v>
      </c>
      <c r="AA25" s="12">
        <f>+SUM(AA20:AA23)</f>
        <v>0</v>
      </c>
    </row>
    <row r="27" spans="1:15" s="217" customFormat="1" ht="18.75" thickBot="1">
      <c r="A27" s="216" t="s">
        <v>369</v>
      </c>
      <c r="F27" s="218">
        <f>+F25+F17</f>
        <v>-241</v>
      </c>
      <c r="G27" s="218">
        <f>+G25+G17</f>
        <v>-167</v>
      </c>
      <c r="H27" s="218">
        <f>+H25+H17</f>
        <v>83</v>
      </c>
      <c r="I27" s="218">
        <f>+I25+I17</f>
        <v>-130.537</v>
      </c>
      <c r="J27" s="219"/>
      <c r="K27" s="220">
        <f>+K25+K17</f>
        <v>0</v>
      </c>
      <c r="L27" s="220">
        <f>+L25+L17</f>
        <v>0</v>
      </c>
      <c r="M27" s="220">
        <f>+M25+M17</f>
        <v>0</v>
      </c>
      <c r="N27" s="220">
        <f>+N25+N17</f>
        <v>0</v>
      </c>
      <c r="O27" s="220">
        <f>+O25+O17</f>
        <v>0</v>
      </c>
    </row>
    <row r="28" ht="4.5" customHeight="1"/>
    <row r="29" ht="15.75">
      <c r="A29" s="212" t="s">
        <v>127</v>
      </c>
    </row>
    <row r="30" spans="1:27" s="1" customFormat="1" ht="25.5">
      <c r="A30" s="27">
        <v>1</v>
      </c>
      <c r="B30" s="4" t="s">
        <v>128</v>
      </c>
      <c r="C30" s="5" t="s">
        <v>347</v>
      </c>
      <c r="D30" s="20"/>
      <c r="E30" s="104" t="s">
        <v>80</v>
      </c>
      <c r="F30" s="22">
        <v>-10</v>
      </c>
      <c r="G30" s="6"/>
      <c r="H30" s="6"/>
      <c r="I30" s="6"/>
      <c r="K30" s="134"/>
      <c r="L30" s="135"/>
      <c r="M30" s="135"/>
      <c r="N30" s="135"/>
      <c r="O30" s="135"/>
      <c r="Q30" s="135"/>
      <c r="R30" s="189"/>
      <c r="S30" s="189"/>
      <c r="T30" s="189"/>
      <c r="U30" s="189"/>
      <c r="W30" s="6">
        <f aca="true" t="shared" si="4" ref="W30:Z34">+IF(Q30="y",F30,"")</f>
      </c>
      <c r="X30" s="195">
        <f t="shared" si="4"/>
      </c>
      <c r="Y30" s="195">
        <f t="shared" si="4"/>
      </c>
      <c r="Z30" s="195">
        <f t="shared" si="4"/>
      </c>
      <c r="AA30" s="195">
        <f>+IF(U30="y",#REF!,"")</f>
      </c>
    </row>
    <row r="31" spans="1:27" s="1" customFormat="1" ht="25.5">
      <c r="A31" s="27">
        <v>2</v>
      </c>
      <c r="B31" s="4" t="s">
        <v>128</v>
      </c>
      <c r="C31" s="5" t="s">
        <v>348</v>
      </c>
      <c r="D31" s="20"/>
      <c r="E31" s="104" t="s">
        <v>83</v>
      </c>
      <c r="F31" s="49"/>
      <c r="G31" s="6"/>
      <c r="H31" s="6"/>
      <c r="I31" s="6"/>
      <c r="K31" s="134">
        <f>+SUM(L31:O31)</f>
        <v>0</v>
      </c>
      <c r="L31" s="135"/>
      <c r="M31" s="135"/>
      <c r="N31" s="135"/>
      <c r="O31" s="135"/>
      <c r="Q31" s="135"/>
      <c r="R31" s="189"/>
      <c r="S31" s="189"/>
      <c r="T31" s="189"/>
      <c r="U31" s="189"/>
      <c r="W31" s="6">
        <f t="shared" si="4"/>
      </c>
      <c r="X31" s="195">
        <f t="shared" si="4"/>
      </c>
      <c r="Y31" s="195">
        <f t="shared" si="4"/>
      </c>
      <c r="Z31" s="195">
        <f t="shared" si="4"/>
      </c>
      <c r="AA31" s="195">
        <f>+IF(U31="y",#REF!,"")</f>
      </c>
    </row>
    <row r="32" spans="1:27" s="1" customFormat="1" ht="12.75">
      <c r="A32" s="27">
        <f>+A31+1</f>
        <v>3</v>
      </c>
      <c r="B32" s="4" t="s">
        <v>129</v>
      </c>
      <c r="C32" s="5" t="s">
        <v>130</v>
      </c>
      <c r="D32" s="20"/>
      <c r="E32" s="104" t="s">
        <v>83</v>
      </c>
      <c r="F32" s="49"/>
      <c r="G32" s="23">
        <v>-15</v>
      </c>
      <c r="H32" s="6"/>
      <c r="I32" s="30"/>
      <c r="K32" s="134">
        <f>+SUM(L32:O32)</f>
        <v>0</v>
      </c>
      <c r="L32" s="135"/>
      <c r="M32" s="135"/>
      <c r="N32" s="135"/>
      <c r="O32" s="135"/>
      <c r="Q32" s="189"/>
      <c r="R32" s="135"/>
      <c r="S32" s="189"/>
      <c r="T32" s="189"/>
      <c r="U32" s="189"/>
      <c r="W32" s="195">
        <f t="shared" si="4"/>
      </c>
      <c r="X32" s="6">
        <f t="shared" si="4"/>
      </c>
      <c r="Y32" s="195">
        <f t="shared" si="4"/>
      </c>
      <c r="Z32" s="195">
        <f t="shared" si="4"/>
      </c>
      <c r="AA32" s="195">
        <f>+IF(U32="y",#REF!,"")</f>
      </c>
    </row>
    <row r="33" spans="1:27" s="1" customFormat="1" ht="25.5">
      <c r="A33" s="27">
        <f>+A32+1</f>
        <v>4</v>
      </c>
      <c r="B33" s="4" t="s">
        <v>131</v>
      </c>
      <c r="C33" s="5" t="s">
        <v>132</v>
      </c>
      <c r="D33" s="20"/>
      <c r="E33" s="104" t="s">
        <v>83</v>
      </c>
      <c r="F33" s="49"/>
      <c r="G33" s="23">
        <v>-25</v>
      </c>
      <c r="H33" s="6"/>
      <c r="I33" s="30"/>
      <c r="K33" s="134">
        <f>+SUM(L33:O33)</f>
        <v>0</v>
      </c>
      <c r="L33" s="135"/>
      <c r="M33" s="135"/>
      <c r="N33" s="135"/>
      <c r="O33" s="135"/>
      <c r="Q33" s="189"/>
      <c r="R33" s="135"/>
      <c r="S33" s="189"/>
      <c r="T33" s="189"/>
      <c r="U33" s="189"/>
      <c r="W33" s="195">
        <f t="shared" si="4"/>
      </c>
      <c r="X33" s="6">
        <f t="shared" si="4"/>
      </c>
      <c r="Y33" s="195">
        <f t="shared" si="4"/>
      </c>
      <c r="Z33" s="195">
        <f t="shared" si="4"/>
      </c>
      <c r="AA33" s="195">
        <f>+IF(U33="y",#REF!,"")</f>
      </c>
    </row>
    <row r="34" spans="1:27" s="1" customFormat="1" ht="25.5">
      <c r="A34" s="27">
        <f>+A33+1</f>
        <v>5</v>
      </c>
      <c r="B34" s="4" t="s">
        <v>131</v>
      </c>
      <c r="C34" s="5" t="s">
        <v>133</v>
      </c>
      <c r="D34" s="20"/>
      <c r="E34" s="104" t="s">
        <v>83</v>
      </c>
      <c r="F34" s="49"/>
      <c r="G34" s="23">
        <v>-10</v>
      </c>
      <c r="H34" s="6"/>
      <c r="I34" s="30"/>
      <c r="K34" s="134">
        <f>+SUM(L34:O34)</f>
        <v>0</v>
      </c>
      <c r="L34" s="135"/>
      <c r="M34" s="135"/>
      <c r="N34" s="135"/>
      <c r="O34" s="135"/>
      <c r="Q34" s="189"/>
      <c r="R34" s="135"/>
      <c r="S34" s="189"/>
      <c r="T34" s="189"/>
      <c r="U34" s="189"/>
      <c r="W34" s="195">
        <f t="shared" si="4"/>
      </c>
      <c r="X34" s="6">
        <f t="shared" si="4"/>
      </c>
      <c r="Y34" s="195">
        <f t="shared" si="4"/>
      </c>
      <c r="Z34" s="195">
        <f t="shared" si="4"/>
      </c>
      <c r="AA34" s="195">
        <f>+IF(U34="y",#REF!,"")</f>
      </c>
    </row>
    <row r="35" spans="1:27" s="21" customFormat="1" ht="12.75">
      <c r="A35" s="28"/>
      <c r="E35" s="48"/>
      <c r="F35" s="50"/>
      <c r="W35" s="201"/>
      <c r="X35" s="201"/>
      <c r="Y35" s="201"/>
      <c r="Z35" s="201"/>
      <c r="AA35" s="201"/>
    </row>
    <row r="36" spans="1:27" s="21" customFormat="1" ht="13.5" thickBot="1">
      <c r="A36" s="28"/>
      <c r="B36" s="393" t="s">
        <v>53</v>
      </c>
      <c r="C36" s="393"/>
      <c r="D36" s="11"/>
      <c r="E36" s="38"/>
      <c r="F36" s="12">
        <f>+SUM(F30:F34)</f>
        <v>-10</v>
      </c>
      <c r="G36" s="12">
        <f>+SUM(G31:G34)</f>
        <v>-50</v>
      </c>
      <c r="H36" s="12">
        <f>+SUM(H31:H34)</f>
        <v>0</v>
      </c>
      <c r="I36" s="12">
        <f>+SUM(I31:I34)</f>
        <v>0</v>
      </c>
      <c r="K36" s="133">
        <f>SUM(K31:K35)</f>
        <v>0</v>
      </c>
      <c r="L36" s="133">
        <f>SUM(L31:L35)</f>
        <v>0</v>
      </c>
      <c r="M36" s="133">
        <f>SUM(M31:M35)</f>
        <v>0</v>
      </c>
      <c r="N36" s="133">
        <f>SUM(N31:N35)</f>
        <v>0</v>
      </c>
      <c r="O36" s="133">
        <f>SUM(O31:O35)</f>
        <v>0</v>
      </c>
      <c r="W36" s="12">
        <f>+SUM(W31:W34)</f>
        <v>0</v>
      </c>
      <c r="X36" s="12">
        <f>+SUM(X31:X34)</f>
        <v>0</v>
      </c>
      <c r="Y36" s="12">
        <f>+SUM(Y31:Y34)</f>
        <v>0</v>
      </c>
      <c r="Z36" s="12">
        <f>+SUM(Z31:Z34)</f>
        <v>0</v>
      </c>
      <c r="AA36" s="12">
        <f>+SUM(AA31:AA34)</f>
        <v>0</v>
      </c>
    </row>
    <row r="37" ht="6" customHeight="1"/>
    <row r="38" ht="15.75">
      <c r="A38" s="212" t="s">
        <v>253</v>
      </c>
    </row>
    <row r="39" spans="1:27" s="1" customFormat="1" ht="51">
      <c r="A39" s="1">
        <f>+A34+1</f>
        <v>6</v>
      </c>
      <c r="B39" s="4" t="s">
        <v>256</v>
      </c>
      <c r="C39" s="5" t="s">
        <v>399</v>
      </c>
      <c r="D39" s="76"/>
      <c r="E39" s="104" t="s">
        <v>84</v>
      </c>
      <c r="F39" s="6">
        <v>-250</v>
      </c>
      <c r="G39" s="30"/>
      <c r="H39" s="23">
        <v>-65</v>
      </c>
      <c r="I39" s="23">
        <v>-65.65</v>
      </c>
      <c r="K39" s="134">
        <f aca="true" t="shared" si="5" ref="K39:K44">+SUM(L39:O39)</f>
        <v>0</v>
      </c>
      <c r="L39" s="135"/>
      <c r="M39" s="135"/>
      <c r="N39" s="135"/>
      <c r="O39" s="135"/>
      <c r="Q39" s="189"/>
      <c r="R39" s="189"/>
      <c r="S39" s="135"/>
      <c r="T39" s="135"/>
      <c r="U39" s="135"/>
      <c r="W39" s="195">
        <f>+F39</f>
        <v>-250</v>
      </c>
      <c r="X39" s="195">
        <f aca="true" t="shared" si="6" ref="X39:X47">+IF(R39="y",G39,"")</f>
      </c>
      <c r="Y39" s="6">
        <f aca="true" t="shared" si="7" ref="Y39:Y47">+IF(S39="y",H39,"")</f>
      </c>
      <c r="Z39" s="6">
        <f aca="true" t="shared" si="8" ref="Z39:Z47">+IF(T39="y",I39,"")</f>
      </c>
      <c r="AA39" s="6">
        <f>+IF(U39="y",#REF!,"")</f>
      </c>
    </row>
    <row r="40" spans="1:27" s="1" customFormat="1" ht="25.5">
      <c r="A40" s="1">
        <f aca="true" t="shared" si="9" ref="A40:A47">+A39+1</f>
        <v>7</v>
      </c>
      <c r="B40" s="4" t="s">
        <v>256</v>
      </c>
      <c r="C40" s="5" t="s">
        <v>257</v>
      </c>
      <c r="D40" s="76"/>
      <c r="E40" s="104" t="s">
        <v>84</v>
      </c>
      <c r="F40" s="6"/>
      <c r="G40" s="23">
        <v>-60</v>
      </c>
      <c r="H40" s="23">
        <v>60</v>
      </c>
      <c r="I40" s="6"/>
      <c r="K40" s="134">
        <f t="shared" si="5"/>
        <v>0</v>
      </c>
      <c r="L40" s="135"/>
      <c r="M40" s="135"/>
      <c r="N40" s="135"/>
      <c r="O40" s="135"/>
      <c r="Q40" s="189"/>
      <c r="R40" s="135"/>
      <c r="S40" s="135"/>
      <c r="T40" s="189"/>
      <c r="U40" s="189"/>
      <c r="W40" s="195">
        <f aca="true" t="shared" si="10" ref="W40:W47">+IF(Q40="y",F40,"")</f>
      </c>
      <c r="X40" s="6">
        <f t="shared" si="6"/>
      </c>
      <c r="Y40" s="6">
        <f t="shared" si="7"/>
      </c>
      <c r="Z40" s="195">
        <f t="shared" si="8"/>
      </c>
      <c r="AA40" s="195">
        <f>+IF(U40="y",#REF!,"")</f>
      </c>
    </row>
    <row r="41" spans="1:27" s="1" customFormat="1" ht="25.5">
      <c r="A41" s="1">
        <f t="shared" si="9"/>
        <v>8</v>
      </c>
      <c r="B41" s="4" t="s">
        <v>258</v>
      </c>
      <c r="C41" s="5" t="s">
        <v>267</v>
      </c>
      <c r="D41" s="76"/>
      <c r="E41" s="104" t="s">
        <v>84</v>
      </c>
      <c r="F41" s="23">
        <v>-45</v>
      </c>
      <c r="G41" s="23">
        <v>-15.75</v>
      </c>
      <c r="H41" s="23">
        <v>-16.065</v>
      </c>
      <c r="I41" s="23">
        <v>-16.386</v>
      </c>
      <c r="K41" s="134">
        <f t="shared" si="5"/>
        <v>0</v>
      </c>
      <c r="L41" s="135"/>
      <c r="M41" s="135"/>
      <c r="N41" s="135"/>
      <c r="O41" s="135"/>
      <c r="Q41" s="135"/>
      <c r="R41" s="135"/>
      <c r="S41" s="135"/>
      <c r="T41" s="135"/>
      <c r="U41" s="135"/>
      <c r="W41" s="6">
        <f t="shared" si="10"/>
      </c>
      <c r="X41" s="6">
        <f t="shared" si="6"/>
      </c>
      <c r="Y41" s="6">
        <f t="shared" si="7"/>
      </c>
      <c r="Z41" s="6">
        <f t="shared" si="8"/>
      </c>
      <c r="AA41" s="6">
        <f>+IF(U41="y",#REF!,"")</f>
      </c>
    </row>
    <row r="42" spans="1:27" s="1" customFormat="1" ht="25.5">
      <c r="A42" s="1">
        <f t="shared" si="9"/>
        <v>9</v>
      </c>
      <c r="B42" s="4" t="s">
        <v>258</v>
      </c>
      <c r="C42" s="5" t="s">
        <v>343</v>
      </c>
      <c r="D42" s="76"/>
      <c r="E42" s="104" t="s">
        <v>83</v>
      </c>
      <c r="F42" s="30"/>
      <c r="G42" s="6"/>
      <c r="H42" s="6"/>
      <c r="I42" s="6"/>
      <c r="K42" s="134">
        <f t="shared" si="5"/>
        <v>0</v>
      </c>
      <c r="L42" s="135"/>
      <c r="M42" s="135"/>
      <c r="N42" s="135"/>
      <c r="O42" s="135"/>
      <c r="Q42" s="135"/>
      <c r="R42" s="189"/>
      <c r="S42" s="189"/>
      <c r="T42" s="189"/>
      <c r="U42" s="189"/>
      <c r="W42" s="6">
        <f t="shared" si="10"/>
      </c>
      <c r="X42" s="195">
        <f t="shared" si="6"/>
      </c>
      <c r="Y42" s="195">
        <f t="shared" si="7"/>
      </c>
      <c r="Z42" s="195">
        <f t="shared" si="8"/>
      </c>
      <c r="AA42" s="195">
        <f>+IF(U42="y",#REF!,"")</f>
      </c>
    </row>
    <row r="43" spans="1:27" s="1" customFormat="1" ht="51">
      <c r="A43" s="1">
        <f t="shared" si="9"/>
        <v>10</v>
      </c>
      <c r="B43" s="4" t="s">
        <v>258</v>
      </c>
      <c r="C43" s="5" t="s">
        <v>342</v>
      </c>
      <c r="D43" s="76"/>
      <c r="E43" s="104" t="s">
        <v>80</v>
      </c>
      <c r="F43" s="23">
        <v>-5</v>
      </c>
      <c r="G43" s="30"/>
      <c r="H43" s="6"/>
      <c r="I43" s="6"/>
      <c r="K43" s="134">
        <f t="shared" si="5"/>
        <v>0</v>
      </c>
      <c r="L43" s="135"/>
      <c r="M43" s="135"/>
      <c r="N43" s="135"/>
      <c r="O43" s="135"/>
      <c r="Q43" s="189"/>
      <c r="R43" s="135"/>
      <c r="S43" s="189"/>
      <c r="T43" s="189"/>
      <c r="U43" s="189"/>
      <c r="W43" s="195">
        <f t="shared" si="10"/>
      </c>
      <c r="X43" s="6">
        <f t="shared" si="6"/>
      </c>
      <c r="Y43" s="195">
        <f t="shared" si="7"/>
      </c>
      <c r="Z43" s="195">
        <f t="shared" si="8"/>
      </c>
      <c r="AA43" s="195">
        <f>+IF(U43="y",#REF!,"")</f>
      </c>
    </row>
    <row r="44" spans="1:27" s="1" customFormat="1" ht="41.25" customHeight="1">
      <c r="A44" s="1">
        <f t="shared" si="9"/>
        <v>11</v>
      </c>
      <c r="B44" s="4" t="s">
        <v>268</v>
      </c>
      <c r="C44" s="5" t="s">
        <v>271</v>
      </c>
      <c r="D44" s="76"/>
      <c r="E44" s="104" t="s">
        <v>84</v>
      </c>
      <c r="F44" s="23">
        <v>-180</v>
      </c>
      <c r="G44" s="23">
        <v>-90</v>
      </c>
      <c r="H44" s="23">
        <v>-90</v>
      </c>
      <c r="I44" s="6"/>
      <c r="K44" s="134">
        <f t="shared" si="5"/>
        <v>0</v>
      </c>
      <c r="L44" s="135"/>
      <c r="M44" s="135"/>
      <c r="N44" s="135"/>
      <c r="O44" s="135"/>
      <c r="Q44" s="135"/>
      <c r="R44" s="135"/>
      <c r="S44" s="135"/>
      <c r="T44" s="189"/>
      <c r="U44" s="189"/>
      <c r="W44" s="6">
        <f t="shared" si="10"/>
      </c>
      <c r="X44" s="6">
        <f t="shared" si="6"/>
      </c>
      <c r="Y44" s="6">
        <f t="shared" si="7"/>
      </c>
      <c r="Z44" s="195">
        <f t="shared" si="8"/>
      </c>
      <c r="AA44" s="195">
        <f>+IF(U44="y",#REF!,"")</f>
      </c>
    </row>
    <row r="45" spans="1:27" s="1" customFormat="1" ht="38.25">
      <c r="A45" s="1">
        <f t="shared" si="9"/>
        <v>12</v>
      </c>
      <c r="B45" s="4" t="s">
        <v>254</v>
      </c>
      <c r="C45" s="5" t="s">
        <v>272</v>
      </c>
      <c r="D45" s="76"/>
      <c r="E45" s="104" t="s">
        <v>84</v>
      </c>
      <c r="F45" s="23">
        <v>-181</v>
      </c>
      <c r="G45" s="23">
        <v>-77</v>
      </c>
      <c r="H45" s="23">
        <v>-77</v>
      </c>
      <c r="I45" s="23">
        <v>-80.5</v>
      </c>
      <c r="K45" s="134"/>
      <c r="L45" s="135"/>
      <c r="M45" s="135"/>
      <c r="N45" s="135"/>
      <c r="O45" s="135"/>
      <c r="Q45" s="135"/>
      <c r="R45" s="135"/>
      <c r="S45" s="135"/>
      <c r="T45" s="135"/>
      <c r="U45" s="135"/>
      <c r="W45" s="6">
        <f t="shared" si="10"/>
      </c>
      <c r="X45" s="6">
        <f t="shared" si="6"/>
      </c>
      <c r="Y45" s="6">
        <f t="shared" si="7"/>
      </c>
      <c r="Z45" s="6">
        <f t="shared" si="8"/>
      </c>
      <c r="AA45" s="6">
        <f>+IF(U45="y",#REF!,"")</f>
      </c>
    </row>
    <row r="46" spans="1:27" s="1" customFormat="1" ht="51">
      <c r="A46" s="1">
        <f t="shared" si="9"/>
        <v>13</v>
      </c>
      <c r="B46" s="4" t="s">
        <v>273</v>
      </c>
      <c r="C46" s="5" t="s">
        <v>516</v>
      </c>
      <c r="D46" s="76"/>
      <c r="E46" s="104" t="s">
        <v>84</v>
      </c>
      <c r="F46" s="23">
        <v>-180</v>
      </c>
      <c r="G46" s="23">
        <v>-20</v>
      </c>
      <c r="H46" s="23">
        <v>-20</v>
      </c>
      <c r="I46" s="23">
        <v>-20</v>
      </c>
      <c r="K46" s="134">
        <f>+SUM(L46:O46)</f>
        <v>0</v>
      </c>
      <c r="L46" s="135"/>
      <c r="M46" s="135"/>
      <c r="N46" s="135"/>
      <c r="O46" s="135"/>
      <c r="Q46" s="135"/>
      <c r="R46" s="135"/>
      <c r="S46" s="135"/>
      <c r="T46" s="135"/>
      <c r="U46" s="135"/>
      <c r="W46" s="6">
        <f t="shared" si="10"/>
      </c>
      <c r="X46" s="6">
        <f t="shared" si="6"/>
      </c>
      <c r="Y46" s="6">
        <f t="shared" si="7"/>
      </c>
      <c r="Z46" s="6">
        <f t="shared" si="8"/>
      </c>
      <c r="AA46" s="6">
        <f>+IF(U46="y",#REF!,"")</f>
      </c>
    </row>
    <row r="47" spans="1:27" s="1" customFormat="1" ht="38.25">
      <c r="A47" s="1">
        <f t="shared" si="9"/>
        <v>14</v>
      </c>
      <c r="B47" s="4" t="s">
        <v>517</v>
      </c>
      <c r="C47" s="5" t="s">
        <v>518</v>
      </c>
      <c r="D47" s="76"/>
      <c r="E47" s="104" t="s">
        <v>84</v>
      </c>
      <c r="F47" s="6"/>
      <c r="G47" s="6"/>
      <c r="H47" s="6"/>
      <c r="I47" s="23">
        <v>-150</v>
      </c>
      <c r="K47" s="134">
        <f>+SUM(L47:O47)</f>
        <v>0</v>
      </c>
      <c r="L47" s="135"/>
      <c r="M47" s="135"/>
      <c r="N47" s="135"/>
      <c r="O47" s="135"/>
      <c r="Q47" s="189"/>
      <c r="R47" s="189"/>
      <c r="S47" s="189"/>
      <c r="T47" s="135"/>
      <c r="U47" s="135"/>
      <c r="W47" s="195">
        <f t="shared" si="10"/>
      </c>
      <c r="X47" s="195">
        <f t="shared" si="6"/>
      </c>
      <c r="Y47" s="195">
        <f t="shared" si="7"/>
      </c>
      <c r="Z47" s="6">
        <f t="shared" si="8"/>
      </c>
      <c r="AA47" s="6">
        <f>+IF(U47="y",#REF!,"")</f>
      </c>
    </row>
    <row r="48" spans="2:27" s="21" customFormat="1" ht="12.75">
      <c r="B48" s="7"/>
      <c r="C48" s="8"/>
      <c r="D48" s="78"/>
      <c r="E48" s="38"/>
      <c r="F48" s="9"/>
      <c r="G48" s="9"/>
      <c r="H48" s="9"/>
      <c r="I48" s="9"/>
      <c r="K48" s="136"/>
      <c r="L48" s="136"/>
      <c r="M48" s="136"/>
      <c r="N48" s="136"/>
      <c r="O48" s="136"/>
      <c r="W48" s="201"/>
      <c r="X48" s="201"/>
      <c r="Y48" s="201"/>
      <c r="Z48" s="201"/>
      <c r="AA48" s="201"/>
    </row>
    <row r="49" spans="2:27" s="21" customFormat="1" ht="13.5" thickBot="1">
      <c r="B49" s="393" t="s">
        <v>53</v>
      </c>
      <c r="C49" s="393"/>
      <c r="D49" s="77"/>
      <c r="E49" s="38"/>
      <c r="F49" s="12">
        <f>+SUM(F39:F47)</f>
        <v>-841</v>
      </c>
      <c r="G49" s="12">
        <f>+SUM(G39:G47)</f>
        <v>-262.75</v>
      </c>
      <c r="H49" s="12">
        <f>+SUM(H39:H47)</f>
        <v>-208.065</v>
      </c>
      <c r="I49" s="12">
        <f>+SUM(I39:I47)</f>
        <v>-332.536</v>
      </c>
      <c r="K49" s="133">
        <f>+SUM(K39:K47)</f>
        <v>0</v>
      </c>
      <c r="L49" s="133">
        <f>+SUM(L39:L47)</f>
        <v>0</v>
      </c>
      <c r="M49" s="133">
        <f>+SUM(M39:M47)</f>
        <v>0</v>
      </c>
      <c r="N49" s="133">
        <f>+SUM(N39:N47)</f>
        <v>0</v>
      </c>
      <c r="O49" s="133">
        <f>+SUM(O39:O47)</f>
        <v>0</v>
      </c>
      <c r="W49" s="12">
        <f>+SUM(W39:W47)</f>
        <v>-250</v>
      </c>
      <c r="X49" s="12">
        <f>+SUM(X39:X47)</f>
        <v>0</v>
      </c>
      <c r="Y49" s="12">
        <f>+SUM(Y39:Y47)</f>
        <v>0</v>
      </c>
      <c r="Z49" s="12">
        <f>+SUM(Z39:Z47)</f>
        <v>0</v>
      </c>
      <c r="AA49" s="12">
        <f>+SUM(AA39:AA47)</f>
        <v>0</v>
      </c>
    </row>
    <row r="50" ht="6" customHeight="1"/>
    <row r="51" ht="15.75">
      <c r="A51" s="212" t="s">
        <v>221</v>
      </c>
    </row>
    <row r="52" spans="1:27" s="1" customFormat="1" ht="25.5">
      <c r="A52" s="1">
        <v>1</v>
      </c>
      <c r="B52" s="4" t="s">
        <v>222</v>
      </c>
      <c r="C52" s="5" t="s">
        <v>223</v>
      </c>
      <c r="D52" s="14"/>
      <c r="E52" s="71" t="s">
        <v>84</v>
      </c>
      <c r="F52" s="6">
        <v>-5</v>
      </c>
      <c r="G52" s="6"/>
      <c r="H52" s="6"/>
      <c r="I52" s="6"/>
      <c r="K52" s="134">
        <f aca="true" t="shared" si="11" ref="K52:K62">+SUM(L52:O52)</f>
        <v>0</v>
      </c>
      <c r="L52" s="135"/>
      <c r="M52" s="135"/>
      <c r="N52" s="135"/>
      <c r="O52" s="135"/>
      <c r="Q52" s="195"/>
      <c r="R52" s="195"/>
      <c r="S52" s="195"/>
      <c r="T52" s="195"/>
      <c r="U52" s="195"/>
      <c r="W52" s="195">
        <f>+F52</f>
        <v>-5</v>
      </c>
      <c r="X52" s="195">
        <f>+IF(R52="y",G52,"")</f>
      </c>
      <c r="Y52" s="195">
        <f>+IF(S52="y",H52,"")</f>
      </c>
      <c r="Z52" s="195">
        <f>+IF(T52="y",I52,"")</f>
      </c>
      <c r="AA52" s="195">
        <f>+IF(U52="y",#REF!,"")</f>
      </c>
    </row>
    <row r="53" spans="1:27" s="1" customFormat="1" ht="25.5">
      <c r="A53" s="1">
        <f aca="true" t="shared" si="12" ref="A53:A62">+A52+1</f>
        <v>2</v>
      </c>
      <c r="B53" s="4" t="s">
        <v>224</v>
      </c>
      <c r="C53" s="5" t="s">
        <v>225</v>
      </c>
      <c r="D53" s="14"/>
      <c r="E53" s="71" t="s">
        <v>80</v>
      </c>
      <c r="F53" s="16">
        <v>-1</v>
      </c>
      <c r="G53" s="6">
        <v>-1</v>
      </c>
      <c r="H53" s="6">
        <v>-2</v>
      </c>
      <c r="I53" s="6"/>
      <c r="K53" s="134">
        <f t="shared" si="11"/>
        <v>0</v>
      </c>
      <c r="L53" s="135"/>
      <c r="M53" s="135"/>
      <c r="N53" s="135"/>
      <c r="O53" s="135"/>
      <c r="Q53" s="195"/>
      <c r="R53" s="195"/>
      <c r="S53" s="195"/>
      <c r="T53" s="195"/>
      <c r="U53" s="195"/>
      <c r="W53" s="195">
        <f>+F53</f>
        <v>-1</v>
      </c>
      <c r="X53" s="195">
        <f>+G53</f>
        <v>-1</v>
      </c>
      <c r="Y53" s="195">
        <f>+H53</f>
        <v>-2</v>
      </c>
      <c r="Z53" s="195">
        <f>+IF(T53="y",I53,"")</f>
      </c>
      <c r="AA53" s="195">
        <f>+IF(U53="y",#REF!,"")</f>
      </c>
    </row>
    <row r="54" spans="1:27" s="1" customFormat="1" ht="38.25">
      <c r="A54" s="1">
        <f t="shared" si="12"/>
        <v>3</v>
      </c>
      <c r="B54" s="4" t="s">
        <v>222</v>
      </c>
      <c r="C54" s="5" t="s">
        <v>228</v>
      </c>
      <c r="D54" s="14"/>
      <c r="E54" s="71" t="s">
        <v>83</v>
      </c>
      <c r="F54" s="49">
        <v>0</v>
      </c>
      <c r="G54" s="23">
        <v>-15</v>
      </c>
      <c r="H54" s="23">
        <v>-35</v>
      </c>
      <c r="I54" s="6"/>
      <c r="K54" s="134">
        <f t="shared" si="11"/>
        <v>0</v>
      </c>
      <c r="L54" s="135"/>
      <c r="M54" s="135"/>
      <c r="N54" s="135"/>
      <c r="O54" s="135"/>
      <c r="Q54" s="6"/>
      <c r="R54" s="6"/>
      <c r="S54" s="195"/>
      <c r="T54" s="195"/>
      <c r="U54" s="195"/>
      <c r="W54" s="6">
        <f>+IF(Q54="y",F54,"")</f>
      </c>
      <c r="X54" s="6">
        <f>+IF(R54="y",G54,"")</f>
      </c>
      <c r="Y54" s="195">
        <f>+IF(S54="y",H54,"")</f>
      </c>
      <c r="Z54" s="195">
        <f>+IF(T54="y",I54,"")</f>
      </c>
      <c r="AA54" s="195">
        <f>+IF(U54="y",#REF!,"")</f>
      </c>
    </row>
    <row r="55" spans="1:27" s="1" customFormat="1" ht="12.75">
      <c r="A55" s="1">
        <f t="shared" si="12"/>
        <v>4</v>
      </c>
      <c r="B55" s="4" t="s">
        <v>222</v>
      </c>
      <c r="C55" s="5" t="s">
        <v>229</v>
      </c>
      <c r="D55" s="14"/>
      <c r="E55" s="71" t="s">
        <v>80</v>
      </c>
      <c r="F55" s="6">
        <v>-5</v>
      </c>
      <c r="G55" s="30">
        <v>-5</v>
      </c>
      <c r="H55" s="30">
        <v>-5</v>
      </c>
      <c r="I55" s="6"/>
      <c r="K55" s="134">
        <f t="shared" si="11"/>
        <v>0</v>
      </c>
      <c r="L55" s="135"/>
      <c r="M55" s="135"/>
      <c r="N55" s="135"/>
      <c r="O55" s="135"/>
      <c r="Q55" s="195"/>
      <c r="R55" s="195"/>
      <c r="S55" s="195"/>
      <c r="T55" s="195"/>
      <c r="U55" s="195"/>
      <c r="W55" s="195">
        <f aca="true" t="shared" si="13" ref="W55:Y57">+F55</f>
        <v>-5</v>
      </c>
      <c r="X55" s="195">
        <f t="shared" si="13"/>
        <v>-5</v>
      </c>
      <c r="Y55" s="195">
        <f t="shared" si="13"/>
        <v>-5</v>
      </c>
      <c r="Z55" s="195">
        <f>+IF(T55="y",I55,"")</f>
      </c>
      <c r="AA55" s="195">
        <f>+IF(U55="y",#REF!,"")</f>
      </c>
    </row>
    <row r="56" spans="1:27" s="1" customFormat="1" ht="25.5">
      <c r="A56" s="1">
        <f t="shared" si="12"/>
        <v>5</v>
      </c>
      <c r="B56" s="4" t="s">
        <v>222</v>
      </c>
      <c r="C56" s="5" t="s">
        <v>230</v>
      </c>
      <c r="D56" s="14"/>
      <c r="E56" s="71" t="s">
        <v>80</v>
      </c>
      <c r="F56" s="30">
        <v>-15</v>
      </c>
      <c r="G56" s="30">
        <v>-5</v>
      </c>
      <c r="H56" s="30">
        <v>-10</v>
      </c>
      <c r="I56" s="30">
        <v>-4</v>
      </c>
      <c r="K56" s="134">
        <f t="shared" si="11"/>
        <v>0</v>
      </c>
      <c r="L56" s="135"/>
      <c r="M56" s="135"/>
      <c r="N56" s="135"/>
      <c r="O56" s="135"/>
      <c r="Q56" s="195"/>
      <c r="R56" s="195"/>
      <c r="S56" s="195"/>
      <c r="T56" s="195"/>
      <c r="U56" s="195"/>
      <c r="W56" s="195">
        <f t="shared" si="13"/>
        <v>-15</v>
      </c>
      <c r="X56" s="195">
        <f t="shared" si="13"/>
        <v>-5</v>
      </c>
      <c r="Y56" s="195">
        <f t="shared" si="13"/>
        <v>-10</v>
      </c>
      <c r="Z56" s="195">
        <f>+I56</f>
        <v>-4</v>
      </c>
      <c r="AA56" s="195">
        <f>+IF(U56="y",#REF!,"")</f>
      </c>
    </row>
    <row r="57" spans="1:27" s="1" customFormat="1" ht="38.25">
      <c r="A57" s="1">
        <f t="shared" si="12"/>
        <v>6</v>
      </c>
      <c r="B57" s="4" t="s">
        <v>222</v>
      </c>
      <c r="C57" s="5" t="s">
        <v>231</v>
      </c>
      <c r="D57" s="14"/>
      <c r="E57" s="71" t="s">
        <v>80</v>
      </c>
      <c r="F57" s="30">
        <v>-20</v>
      </c>
      <c r="G57" s="30">
        <v>-5</v>
      </c>
      <c r="H57" s="30">
        <v>-5</v>
      </c>
      <c r="I57" s="6"/>
      <c r="K57" s="134">
        <f t="shared" si="11"/>
        <v>0</v>
      </c>
      <c r="L57" s="135"/>
      <c r="M57" s="135"/>
      <c r="N57" s="135"/>
      <c r="O57" s="135"/>
      <c r="Q57" s="195"/>
      <c r="R57" s="195"/>
      <c r="S57" s="195"/>
      <c r="T57" s="195"/>
      <c r="U57" s="195"/>
      <c r="W57" s="195">
        <f t="shared" si="13"/>
        <v>-20</v>
      </c>
      <c r="X57" s="195">
        <f t="shared" si="13"/>
        <v>-5</v>
      </c>
      <c r="Y57" s="195">
        <f t="shared" si="13"/>
        <v>-5</v>
      </c>
      <c r="Z57" s="195">
        <f aca="true" t="shared" si="14" ref="Z57:Z62">+IF(T57="y",I57,"")</f>
      </c>
      <c r="AA57" s="195">
        <f>+IF(U57="y",#REF!,"")</f>
      </c>
    </row>
    <row r="58" spans="1:27" s="1" customFormat="1" ht="38.25">
      <c r="A58" s="1">
        <f t="shared" si="12"/>
        <v>7</v>
      </c>
      <c r="B58" s="4" t="s">
        <v>222</v>
      </c>
      <c r="C58" s="5" t="s">
        <v>232</v>
      </c>
      <c r="D58" s="14"/>
      <c r="E58" s="71" t="s">
        <v>80</v>
      </c>
      <c r="F58" s="6"/>
      <c r="G58" s="6">
        <v>-5</v>
      </c>
      <c r="H58" s="6">
        <v>-5</v>
      </c>
      <c r="I58" s="6"/>
      <c r="K58" s="134">
        <f t="shared" si="11"/>
        <v>0</v>
      </c>
      <c r="L58" s="135"/>
      <c r="M58" s="135"/>
      <c r="N58" s="135"/>
      <c r="O58" s="135"/>
      <c r="Q58" s="195"/>
      <c r="R58" s="195"/>
      <c r="S58" s="195"/>
      <c r="T58" s="195"/>
      <c r="U58" s="195"/>
      <c r="W58" s="195">
        <f>+IF(Q58="y",F58,"")</f>
      </c>
      <c r="X58" s="195">
        <f>+G58</f>
        <v>-5</v>
      </c>
      <c r="Y58" s="195">
        <f>+H58</f>
        <v>-5</v>
      </c>
      <c r="Z58" s="195">
        <f t="shared" si="14"/>
      </c>
      <c r="AA58" s="195">
        <f>+IF(U58="y",#REF!,"")</f>
      </c>
    </row>
    <row r="59" spans="1:27" s="1" customFormat="1" ht="12.75">
      <c r="A59" s="1">
        <f t="shared" si="12"/>
        <v>8</v>
      </c>
      <c r="B59" s="4" t="s">
        <v>222</v>
      </c>
      <c r="C59" s="5" t="s">
        <v>233</v>
      </c>
      <c r="D59" s="14"/>
      <c r="E59" s="71" t="s">
        <v>84</v>
      </c>
      <c r="F59" s="6">
        <v>-3</v>
      </c>
      <c r="G59" s="30"/>
      <c r="H59" s="6">
        <v>-6</v>
      </c>
      <c r="I59" s="6"/>
      <c r="K59" s="134">
        <f t="shared" si="11"/>
        <v>0</v>
      </c>
      <c r="L59" s="135"/>
      <c r="M59" s="135"/>
      <c r="N59" s="135"/>
      <c r="O59" s="135"/>
      <c r="Q59" s="195"/>
      <c r="R59" s="195"/>
      <c r="S59" s="195"/>
      <c r="T59" s="195"/>
      <c r="U59" s="195"/>
      <c r="W59" s="195">
        <f>+F59</f>
        <v>-3</v>
      </c>
      <c r="X59" s="195">
        <f>+IF(R59="y",G59,"")</f>
      </c>
      <c r="Y59" s="195">
        <f>+H59</f>
        <v>-6</v>
      </c>
      <c r="Z59" s="195">
        <f t="shared" si="14"/>
      </c>
      <c r="AA59" s="195">
        <f>+IF(U59="y",#REF!,"")</f>
      </c>
    </row>
    <row r="60" spans="1:27" s="1" customFormat="1" ht="12.75">
      <c r="A60" s="1">
        <f t="shared" si="12"/>
        <v>9</v>
      </c>
      <c r="B60" s="4" t="s">
        <v>222</v>
      </c>
      <c r="C60" s="5" t="s">
        <v>234</v>
      </c>
      <c r="D60" s="14"/>
      <c r="E60" s="71" t="s">
        <v>84</v>
      </c>
      <c r="F60" s="6">
        <v>-2</v>
      </c>
      <c r="G60" s="6"/>
      <c r="H60" s="6"/>
      <c r="I60" s="6"/>
      <c r="K60" s="134">
        <f t="shared" si="11"/>
        <v>0</v>
      </c>
      <c r="L60" s="135"/>
      <c r="M60" s="135"/>
      <c r="N60" s="135"/>
      <c r="O60" s="135"/>
      <c r="Q60" s="195"/>
      <c r="R60" s="195"/>
      <c r="S60" s="195"/>
      <c r="T60" s="195"/>
      <c r="U60" s="195"/>
      <c r="W60" s="195">
        <f>+F60</f>
        <v>-2</v>
      </c>
      <c r="X60" s="195">
        <f>+IF(R60="y",G60,"")</f>
      </c>
      <c r="Y60" s="195">
        <f>+IF(S60="y",H60,"")</f>
      </c>
      <c r="Z60" s="195">
        <f t="shared" si="14"/>
      </c>
      <c r="AA60" s="195">
        <f>+IF(U60="y",#REF!,"")</f>
      </c>
    </row>
    <row r="61" spans="1:27" s="1" customFormat="1" ht="12.75">
      <c r="A61" s="1">
        <f t="shared" si="12"/>
        <v>10</v>
      </c>
      <c r="B61" s="4" t="s">
        <v>222</v>
      </c>
      <c r="C61" s="5" t="s">
        <v>355</v>
      </c>
      <c r="D61" s="14"/>
      <c r="E61" s="71" t="s">
        <v>84</v>
      </c>
      <c r="F61" s="6">
        <v>-3</v>
      </c>
      <c r="G61" s="6">
        <v>-1</v>
      </c>
      <c r="H61" s="6">
        <v>-1</v>
      </c>
      <c r="I61" s="6"/>
      <c r="K61" s="134">
        <f t="shared" si="11"/>
        <v>0</v>
      </c>
      <c r="L61" s="135"/>
      <c r="M61" s="135"/>
      <c r="N61" s="135"/>
      <c r="O61" s="135"/>
      <c r="Q61" s="195"/>
      <c r="R61" s="195"/>
      <c r="S61" s="195"/>
      <c r="T61" s="195"/>
      <c r="U61" s="195"/>
      <c r="W61" s="195">
        <f>+F61</f>
        <v>-3</v>
      </c>
      <c r="X61" s="195">
        <f>+G61</f>
        <v>-1</v>
      </c>
      <c r="Y61" s="195">
        <f>+H61</f>
        <v>-1</v>
      </c>
      <c r="Z61" s="195">
        <f t="shared" si="14"/>
      </c>
      <c r="AA61" s="195">
        <f>+IF(U61="y",#REF!,"")</f>
      </c>
    </row>
    <row r="62" spans="1:27" s="1" customFormat="1" ht="25.5">
      <c r="A62" s="1">
        <f t="shared" si="12"/>
        <v>11</v>
      </c>
      <c r="B62" s="4" t="s">
        <v>235</v>
      </c>
      <c r="C62" s="64" t="s">
        <v>237</v>
      </c>
      <c r="D62" s="14"/>
      <c r="E62" s="71" t="s">
        <v>84</v>
      </c>
      <c r="F62" s="65"/>
      <c r="G62" s="65"/>
      <c r="H62" s="65"/>
      <c r="I62" s="69">
        <v>-25</v>
      </c>
      <c r="K62" s="134">
        <f t="shared" si="11"/>
        <v>0</v>
      </c>
      <c r="L62" s="135"/>
      <c r="M62" s="135"/>
      <c r="N62" s="135"/>
      <c r="O62" s="135"/>
      <c r="Q62" s="195"/>
      <c r="R62" s="195"/>
      <c r="S62" s="195"/>
      <c r="T62" s="6"/>
      <c r="U62" s="195"/>
      <c r="W62" s="195">
        <f>+IF(Q62="y",F62,"")</f>
      </c>
      <c r="X62" s="195">
        <f>+IF(R62="y",G62,"")</f>
      </c>
      <c r="Y62" s="195">
        <f>+IF(S62="y",H62,"")</f>
      </c>
      <c r="Z62" s="6">
        <f t="shared" si="14"/>
      </c>
      <c r="AA62" s="195">
        <f>+IF(U62="y",#REF!,"")</f>
      </c>
    </row>
    <row r="63" spans="2:15" s="21" customFormat="1" ht="12.75">
      <c r="B63" s="7"/>
      <c r="C63" s="8"/>
      <c r="D63" s="14"/>
      <c r="E63" s="63"/>
      <c r="F63" s="9"/>
      <c r="G63" s="9"/>
      <c r="H63" s="9"/>
      <c r="I63" s="9"/>
      <c r="K63" s="136"/>
      <c r="L63" s="136"/>
      <c r="M63" s="136"/>
      <c r="N63" s="136"/>
      <c r="O63" s="136"/>
    </row>
    <row r="64" spans="2:27" s="21" customFormat="1" ht="13.5" thickBot="1">
      <c r="B64" s="393" t="s">
        <v>53</v>
      </c>
      <c r="C64" s="393"/>
      <c r="D64" s="11"/>
      <c r="E64" s="63"/>
      <c r="F64" s="12">
        <f>SUM(F52:F63)</f>
        <v>-54</v>
      </c>
      <c r="G64" s="12">
        <f>SUM(G52:G63)</f>
        <v>-37</v>
      </c>
      <c r="H64" s="12">
        <f>SUM(H52:H63)</f>
        <v>-69</v>
      </c>
      <c r="I64" s="12">
        <f>SUM(I52:I63)</f>
        <v>-29</v>
      </c>
      <c r="K64" s="133">
        <f>+SUM(K52:K61)</f>
        <v>0</v>
      </c>
      <c r="L64" s="133">
        <f>+SUM(L52:L61)</f>
        <v>0</v>
      </c>
      <c r="M64" s="133">
        <f>+SUM(M52:M61)</f>
        <v>0</v>
      </c>
      <c r="N64" s="133">
        <f>+SUM(N52:N61)</f>
        <v>0</v>
      </c>
      <c r="O64" s="133">
        <f>+SUM(O52:O61)</f>
        <v>0</v>
      </c>
      <c r="W64" s="12">
        <f>SUM(W52:W63)</f>
        <v>-54</v>
      </c>
      <c r="X64" s="12">
        <f>SUM(X52:X63)</f>
        <v>-22</v>
      </c>
      <c r="Y64" s="12">
        <f>SUM(Y52:Y63)</f>
        <v>-34</v>
      </c>
      <c r="Z64" s="12">
        <f>SUM(Z52:Z63)</f>
        <v>-4</v>
      </c>
      <c r="AA64" s="12">
        <f>SUM(AA52:AA63)</f>
        <v>0</v>
      </c>
    </row>
    <row r="65" spans="2:27" s="21" customFormat="1" ht="6" customHeight="1">
      <c r="B65" s="11"/>
      <c r="C65" s="11"/>
      <c r="D65" s="11"/>
      <c r="E65" s="63"/>
      <c r="F65" s="35"/>
      <c r="G65" s="35"/>
      <c r="H65" s="35"/>
      <c r="I65" s="35"/>
      <c r="K65" s="152"/>
      <c r="L65" s="152"/>
      <c r="M65" s="152"/>
      <c r="N65" s="152"/>
      <c r="O65" s="152"/>
      <c r="W65" s="35"/>
      <c r="X65" s="35"/>
      <c r="Y65" s="35"/>
      <c r="Z65" s="35"/>
      <c r="AA65" s="35"/>
    </row>
    <row r="66" spans="1:27" s="21" customFormat="1" ht="12.75">
      <c r="A66" s="19" t="s">
        <v>210</v>
      </c>
      <c r="B66" s="11"/>
      <c r="C66" s="11"/>
      <c r="D66" s="11"/>
      <c r="E66" s="63"/>
      <c r="F66" s="35"/>
      <c r="G66" s="35"/>
      <c r="H66" s="35"/>
      <c r="I66" s="35"/>
      <c r="K66" s="152"/>
      <c r="L66" s="152"/>
      <c r="M66" s="152"/>
      <c r="N66" s="152"/>
      <c r="O66" s="152"/>
      <c r="W66" s="35"/>
      <c r="X66" s="35"/>
      <c r="Y66" s="35"/>
      <c r="Z66" s="35"/>
      <c r="AA66" s="35"/>
    </row>
    <row r="67" spans="1:27" s="1" customFormat="1" ht="38.25">
      <c r="A67" s="1">
        <v>1</v>
      </c>
      <c r="B67" s="4" t="s">
        <v>211</v>
      </c>
      <c r="C67" s="5" t="s">
        <v>212</v>
      </c>
      <c r="D67" s="20"/>
      <c r="E67" s="26" t="s">
        <v>84</v>
      </c>
      <c r="F67" s="6"/>
      <c r="G67" s="6">
        <v>-13</v>
      </c>
      <c r="H67" s="6">
        <v>-14</v>
      </c>
      <c r="I67" s="6"/>
      <c r="K67" s="134">
        <f>+SUM(L67:O67)</f>
        <v>0</v>
      </c>
      <c r="L67" s="135"/>
      <c r="M67" s="135"/>
      <c r="N67" s="135"/>
      <c r="O67" s="135"/>
      <c r="Q67" s="167"/>
      <c r="R67" s="189"/>
      <c r="S67" s="189"/>
      <c r="T67" s="189"/>
      <c r="U67" s="189"/>
      <c r="W67" s="199">
        <f>+F67</f>
        <v>0</v>
      </c>
      <c r="X67" s="199">
        <f>+G67</f>
        <v>-13</v>
      </c>
      <c r="Y67" s="199">
        <f>+H67</f>
        <v>-14</v>
      </c>
      <c r="Z67" s="199">
        <f>+I67</f>
        <v>0</v>
      </c>
      <c r="AA67" s="195">
        <f>+IF(U67="y",#REF!,"")</f>
      </c>
    </row>
    <row r="68" spans="2:27" s="21" customFormat="1" ht="9" customHeight="1">
      <c r="B68" s="7"/>
      <c r="C68" s="8"/>
      <c r="D68" s="14"/>
      <c r="E68" s="26"/>
      <c r="F68" s="9"/>
      <c r="G68" s="9"/>
      <c r="H68" s="9"/>
      <c r="I68" s="9"/>
      <c r="W68" s="201"/>
      <c r="X68" s="201"/>
      <c r="Y68" s="201"/>
      <c r="Z68" s="201"/>
      <c r="AA68" s="201"/>
    </row>
    <row r="69" spans="2:27" s="21" customFormat="1" ht="13.5" thickBot="1">
      <c r="B69" s="393" t="s">
        <v>53</v>
      </c>
      <c r="C69" s="393"/>
      <c r="D69" s="11"/>
      <c r="E69" s="59"/>
      <c r="F69" s="12">
        <f>+F67</f>
        <v>0</v>
      </c>
      <c r="G69" s="12">
        <f>+G67</f>
        <v>-13</v>
      </c>
      <c r="H69" s="12">
        <f>+H67</f>
        <v>-14</v>
      </c>
      <c r="I69" s="12">
        <f>+I67</f>
        <v>0</v>
      </c>
      <c r="K69" s="133">
        <f>+K67</f>
        <v>0</v>
      </c>
      <c r="L69" s="133">
        <f>+L67</f>
        <v>0</v>
      </c>
      <c r="M69" s="133">
        <f>+M67</f>
        <v>0</v>
      </c>
      <c r="N69" s="133">
        <f>+N67</f>
        <v>0</v>
      </c>
      <c r="O69" s="133">
        <f>+O67</f>
        <v>0</v>
      </c>
      <c r="W69" s="12">
        <f>+W67</f>
        <v>0</v>
      </c>
      <c r="X69" s="12">
        <f>+X67</f>
        <v>-13</v>
      </c>
      <c r="Y69" s="12">
        <f>+Y67</f>
        <v>-14</v>
      </c>
      <c r="Z69" s="12">
        <f>+Z67</f>
        <v>0</v>
      </c>
      <c r="AA69" s="12"/>
    </row>
    <row r="71" spans="1:15" s="217" customFormat="1" ht="18.75" thickBot="1">
      <c r="A71" s="216" t="s">
        <v>365</v>
      </c>
      <c r="F71" s="218">
        <f>+F64+F49+F36+F69</f>
        <v>-905</v>
      </c>
      <c r="G71" s="218">
        <f>+G64+G49+G36+G69</f>
        <v>-362.75</v>
      </c>
      <c r="H71" s="218">
        <f>+H64+H49+H36+H69</f>
        <v>-291.065</v>
      </c>
      <c r="I71" s="218">
        <f>+I64+I49+I36+I69</f>
        <v>-361.536</v>
      </c>
      <c r="J71" s="219"/>
      <c r="K71" s="220">
        <f>+K64+K49+K36</f>
        <v>0</v>
      </c>
      <c r="L71" s="220">
        <f>+L64+L49+L36</f>
        <v>0</v>
      </c>
      <c r="M71" s="220">
        <f>+M64+M49+M36</f>
        <v>0</v>
      </c>
      <c r="N71" s="220">
        <f>+N64+N49+N36</f>
        <v>0</v>
      </c>
      <c r="O71" s="220">
        <f>+O64+O49+O36</f>
        <v>0</v>
      </c>
    </row>
    <row r="73" ht="15.75">
      <c r="A73" s="212" t="s">
        <v>40</v>
      </c>
    </row>
    <row r="74" spans="1:27" s="1" customFormat="1" ht="25.5">
      <c r="A74" s="27">
        <v>1</v>
      </c>
      <c r="B74" s="4" t="s">
        <v>81</v>
      </c>
      <c r="C74" s="5" t="s">
        <v>45</v>
      </c>
      <c r="D74" s="20"/>
      <c r="E74" s="56" t="s">
        <v>80</v>
      </c>
      <c r="F74" s="30">
        <v>-0.5</v>
      </c>
      <c r="G74" s="30">
        <v>-3.5</v>
      </c>
      <c r="H74" s="30">
        <v>-8.5</v>
      </c>
      <c r="I74" s="23">
        <v>-12</v>
      </c>
      <c r="K74" s="134">
        <f aca="true" t="shared" si="15" ref="K74:K79">+SUM(L74:O74)</f>
        <v>0</v>
      </c>
      <c r="L74" s="135"/>
      <c r="M74" s="135"/>
      <c r="N74" s="135"/>
      <c r="O74" s="135"/>
      <c r="R74" s="209"/>
      <c r="S74" s="209"/>
      <c r="T74" s="209"/>
      <c r="U74" s="65"/>
      <c r="V74" s="65"/>
      <c r="X74" s="210">
        <f aca="true" t="shared" si="16" ref="X74:Z75">+F74</f>
        <v>-0.5</v>
      </c>
      <c r="Y74" s="210">
        <f t="shared" si="16"/>
        <v>-3.5</v>
      </c>
      <c r="Z74" s="210">
        <f t="shared" si="16"/>
        <v>-8.5</v>
      </c>
      <c r="AA74" s="211">
        <f aca="true" t="shared" si="17" ref="AA74:AA79">+IF(U74="y",I74,"")</f>
      </c>
    </row>
    <row r="75" spans="1:27" s="1" customFormat="1" ht="12.75">
      <c r="A75" s="27">
        <f>+A74+1</f>
        <v>2</v>
      </c>
      <c r="B75" s="4" t="s">
        <v>46</v>
      </c>
      <c r="C75" s="5" t="s">
        <v>47</v>
      </c>
      <c r="D75" s="20"/>
      <c r="E75" s="56" t="s">
        <v>80</v>
      </c>
      <c r="F75" s="49">
        <v>-4</v>
      </c>
      <c r="G75" s="30">
        <v>-1</v>
      </c>
      <c r="H75" s="30">
        <v>-1</v>
      </c>
      <c r="I75" s="23">
        <v>-1</v>
      </c>
      <c r="K75" s="134">
        <f t="shared" si="15"/>
        <v>0</v>
      </c>
      <c r="L75" s="135"/>
      <c r="M75" s="135"/>
      <c r="N75" s="135"/>
      <c r="O75" s="135"/>
      <c r="R75" s="209"/>
      <c r="S75" s="209"/>
      <c r="T75" s="209"/>
      <c r="U75" s="65"/>
      <c r="V75" s="209"/>
      <c r="X75" s="210">
        <f t="shared" si="16"/>
        <v>-4</v>
      </c>
      <c r="Y75" s="210">
        <f t="shared" si="16"/>
        <v>-1</v>
      </c>
      <c r="Z75" s="210">
        <f t="shared" si="16"/>
        <v>-1</v>
      </c>
      <c r="AA75" s="211">
        <f t="shared" si="17"/>
      </c>
    </row>
    <row r="76" spans="1:27" s="1" customFormat="1" ht="76.5">
      <c r="A76" s="27">
        <f>+A75+1</f>
        <v>3</v>
      </c>
      <c r="B76" s="4" t="s">
        <v>46</v>
      </c>
      <c r="C76" s="5" t="s">
        <v>70</v>
      </c>
      <c r="D76" s="20"/>
      <c r="E76" s="56" t="s">
        <v>84</v>
      </c>
      <c r="F76" s="49">
        <v>-30</v>
      </c>
      <c r="G76" s="30">
        <v>-60</v>
      </c>
      <c r="H76" s="23">
        <f>-40+24.2</f>
        <v>-15.8</v>
      </c>
      <c r="I76" s="23">
        <v>-20</v>
      </c>
      <c r="K76" s="134">
        <f t="shared" si="15"/>
        <v>0</v>
      </c>
      <c r="L76" s="135"/>
      <c r="M76" s="135"/>
      <c r="N76" s="135"/>
      <c r="O76" s="135"/>
      <c r="R76" s="209"/>
      <c r="S76" s="209"/>
      <c r="T76" s="65"/>
      <c r="U76" s="65"/>
      <c r="V76" s="65"/>
      <c r="X76" s="210">
        <f>+F76</f>
        <v>-30</v>
      </c>
      <c r="Y76" s="210">
        <f>+G76</f>
        <v>-60</v>
      </c>
      <c r="Z76" s="211">
        <f>+IF(T76="y",H76,"")</f>
      </c>
      <c r="AA76" s="211">
        <f t="shared" si="17"/>
      </c>
    </row>
    <row r="77" spans="1:27" s="1" customFormat="1" ht="25.5">
      <c r="A77" s="27">
        <f>+A76+1</f>
        <v>4</v>
      </c>
      <c r="B77" s="4" t="s">
        <v>46</v>
      </c>
      <c r="C77" s="5" t="s">
        <v>48</v>
      </c>
      <c r="D77" s="20"/>
      <c r="E77" s="56" t="s">
        <v>84</v>
      </c>
      <c r="F77" s="30">
        <v>-4.5</v>
      </c>
      <c r="G77" s="30">
        <v>-2.5</v>
      </c>
      <c r="H77" s="6">
        <v>-2</v>
      </c>
      <c r="I77" s="23">
        <v>-1.5</v>
      </c>
      <c r="K77" s="134">
        <f t="shared" si="15"/>
        <v>0</v>
      </c>
      <c r="L77" s="135"/>
      <c r="M77" s="135"/>
      <c r="N77" s="135"/>
      <c r="O77" s="135"/>
      <c r="R77" s="209"/>
      <c r="S77" s="209"/>
      <c r="T77" s="209"/>
      <c r="U77" s="65"/>
      <c r="V77" s="65"/>
      <c r="X77" s="210">
        <f>+F77</f>
        <v>-4.5</v>
      </c>
      <c r="Y77" s="210">
        <f>+G77</f>
        <v>-2.5</v>
      </c>
      <c r="Z77" s="210">
        <f>+H77</f>
        <v>-2</v>
      </c>
      <c r="AA77" s="211">
        <f t="shared" si="17"/>
      </c>
    </row>
    <row r="78" spans="1:27" s="1" customFormat="1" ht="25.5">
      <c r="A78" s="27">
        <f>+A77+1</f>
        <v>5</v>
      </c>
      <c r="B78" s="4" t="s">
        <v>46</v>
      </c>
      <c r="C78" s="5" t="s">
        <v>328</v>
      </c>
      <c r="D78" s="20"/>
      <c r="E78" s="56" t="s">
        <v>84</v>
      </c>
      <c r="F78" s="23">
        <v>-7.5</v>
      </c>
      <c r="G78" s="23">
        <v>-15</v>
      </c>
      <c r="H78" s="23">
        <v>-12</v>
      </c>
      <c r="I78" s="23">
        <v>-5</v>
      </c>
      <c r="K78" s="134">
        <f t="shared" si="15"/>
        <v>0</v>
      </c>
      <c r="L78" s="135"/>
      <c r="M78" s="135"/>
      <c r="N78" s="135"/>
      <c r="O78" s="135"/>
      <c r="R78" s="65"/>
      <c r="S78" s="65"/>
      <c r="T78" s="65"/>
      <c r="U78" s="65"/>
      <c r="V78" s="65"/>
      <c r="X78" s="211">
        <f aca="true" t="shared" si="18" ref="X78:Z79">+IF(R78="y",F78,"")</f>
      </c>
      <c r="Y78" s="211">
        <f t="shared" si="18"/>
      </c>
      <c r="Z78" s="211">
        <f t="shared" si="18"/>
      </c>
      <c r="AA78" s="211">
        <f t="shared" si="17"/>
      </c>
    </row>
    <row r="79" spans="1:27" s="1" customFormat="1" ht="25.5">
      <c r="A79" s="27">
        <f>+A78+1</f>
        <v>6</v>
      </c>
      <c r="B79" s="4" t="s">
        <v>79</v>
      </c>
      <c r="C79" s="5" t="s">
        <v>329</v>
      </c>
      <c r="D79" s="20"/>
      <c r="E79" s="56" t="s">
        <v>83</v>
      </c>
      <c r="F79" s="16"/>
      <c r="G79" s="23">
        <v>-19</v>
      </c>
      <c r="H79" s="6"/>
      <c r="I79" s="6"/>
      <c r="K79" s="134">
        <f t="shared" si="15"/>
        <v>1</v>
      </c>
      <c r="L79" s="135"/>
      <c r="M79" s="135">
        <v>1</v>
      </c>
      <c r="N79" s="135"/>
      <c r="O79" s="135"/>
      <c r="P79" s="1" t="s">
        <v>279</v>
      </c>
      <c r="R79" s="209"/>
      <c r="S79" s="65"/>
      <c r="T79" s="209"/>
      <c r="U79" s="209"/>
      <c r="V79" s="209"/>
      <c r="X79" s="209">
        <f t="shared" si="18"/>
      </c>
      <c r="Y79" s="211">
        <f t="shared" si="18"/>
      </c>
      <c r="Z79" s="209">
        <f t="shared" si="18"/>
      </c>
      <c r="AA79" s="209">
        <f t="shared" si="17"/>
      </c>
    </row>
    <row r="80" spans="1:15" s="21" customFormat="1" ht="12.75">
      <c r="A80" s="28"/>
      <c r="B80" s="7"/>
      <c r="C80" s="8"/>
      <c r="D80" s="14"/>
      <c r="E80" s="26"/>
      <c r="F80" s="9"/>
      <c r="G80" s="9"/>
      <c r="H80" s="9"/>
      <c r="I80" s="9"/>
      <c r="K80" s="136"/>
      <c r="L80" s="136"/>
      <c r="M80" s="136"/>
      <c r="N80" s="136"/>
      <c r="O80" s="136"/>
    </row>
    <row r="81" spans="1:27" s="21" customFormat="1" ht="13.5" thickBot="1">
      <c r="A81" s="28"/>
      <c r="B81" s="393" t="s">
        <v>53</v>
      </c>
      <c r="C81" s="393"/>
      <c r="D81" s="11"/>
      <c r="E81" s="26"/>
      <c r="F81" s="12">
        <f>+SUM(F74:F79)</f>
        <v>-46.5</v>
      </c>
      <c r="G81" s="12">
        <f aca="true" t="shared" si="19" ref="G81:O81">+SUM(G74:G79)</f>
        <v>-101</v>
      </c>
      <c r="H81" s="12">
        <f t="shared" si="19"/>
        <v>-39.3</v>
      </c>
      <c r="I81" s="12">
        <f t="shared" si="19"/>
        <v>-39.5</v>
      </c>
      <c r="K81" s="133">
        <f t="shared" si="19"/>
        <v>1</v>
      </c>
      <c r="L81" s="133">
        <f t="shared" si="19"/>
        <v>0</v>
      </c>
      <c r="M81" s="133">
        <f t="shared" si="19"/>
        <v>1</v>
      </c>
      <c r="N81" s="133">
        <f t="shared" si="19"/>
        <v>0</v>
      </c>
      <c r="O81" s="133">
        <f t="shared" si="19"/>
        <v>0</v>
      </c>
      <c r="X81" s="12">
        <f>+SUM(X74:X79)</f>
        <v>-39</v>
      </c>
      <c r="Y81" s="12">
        <f>+SUM(Y74:Y79)</f>
        <v>-67</v>
      </c>
      <c r="Z81" s="12">
        <f>+SUM(Z74:Z79)</f>
        <v>-11.5</v>
      </c>
      <c r="AA81" s="12">
        <f>+SUM(AA74:AA79)</f>
        <v>0</v>
      </c>
    </row>
    <row r="82" ht="6" customHeight="1"/>
    <row r="83" ht="15.75">
      <c r="A83" s="212" t="s">
        <v>18</v>
      </c>
    </row>
    <row r="84" spans="1:27" s="1" customFormat="1" ht="25.5">
      <c r="A84" s="32">
        <v>1</v>
      </c>
      <c r="B84" s="4" t="s">
        <v>19</v>
      </c>
      <c r="C84" s="4" t="s">
        <v>20</v>
      </c>
      <c r="D84" s="21"/>
      <c r="E84" s="104" t="s">
        <v>84</v>
      </c>
      <c r="F84" s="6"/>
      <c r="G84" s="23">
        <v>-20</v>
      </c>
      <c r="H84" s="23">
        <v>-20</v>
      </c>
      <c r="I84" s="23">
        <v>-18.463</v>
      </c>
      <c r="K84" s="134">
        <f>+SUM(L84:O84)</f>
        <v>0</v>
      </c>
      <c r="L84" s="135"/>
      <c r="M84" s="135"/>
      <c r="N84" s="135"/>
      <c r="O84" s="135"/>
      <c r="Q84" s="167"/>
      <c r="R84" s="135"/>
      <c r="S84" s="135"/>
      <c r="T84" s="135"/>
      <c r="U84" s="135"/>
      <c r="W84" s="167">
        <f>+IF(Q84="y",F84,"")</f>
      </c>
      <c r="X84" s="134">
        <f>+IF(R84="y",G84,"")</f>
      </c>
      <c r="Y84" s="134">
        <f>+IF(S84="y",H84,"")</f>
      </c>
      <c r="Z84" s="134">
        <f>+IF(T84="y",I84,"")</f>
      </c>
      <c r="AA84" s="135">
        <f>+IF(U84="y",#REF!,"")</f>
      </c>
    </row>
    <row r="85" spans="1:15" s="1" customFormat="1" ht="7.5" customHeight="1">
      <c r="A85" s="32"/>
      <c r="D85" s="21"/>
      <c r="E85" s="38"/>
      <c r="F85" s="9"/>
      <c r="G85" s="9"/>
      <c r="H85" s="9"/>
      <c r="I85" s="9"/>
      <c r="J85" s="21"/>
      <c r="K85" s="136"/>
      <c r="L85" s="136"/>
      <c r="M85" s="136"/>
      <c r="N85" s="136"/>
      <c r="O85" s="136"/>
    </row>
    <row r="86" spans="1:27" s="21" customFormat="1" ht="13.5" customHeight="1" thickBot="1">
      <c r="A86" s="37"/>
      <c r="B86" s="393" t="s">
        <v>53</v>
      </c>
      <c r="C86" s="393"/>
      <c r="E86" s="38"/>
      <c r="F86" s="12">
        <f>+SUM(F84:F84)</f>
        <v>0</v>
      </c>
      <c r="G86" s="12">
        <f>+SUM(G84:G84)</f>
        <v>-20</v>
      </c>
      <c r="H86" s="12">
        <f>+SUM(H84:H84)</f>
        <v>-20</v>
      </c>
      <c r="I86" s="12">
        <f>+SUM(I84:I84)</f>
        <v>-18.463</v>
      </c>
      <c r="K86" s="133">
        <f>+SUM(K84)</f>
        <v>0</v>
      </c>
      <c r="L86" s="133">
        <f>+SUM(L84)</f>
        <v>0</v>
      </c>
      <c r="M86" s="133">
        <f>+SUM(M84)</f>
        <v>0</v>
      </c>
      <c r="N86" s="133">
        <f>+SUM(N84)</f>
        <v>0</v>
      </c>
      <c r="O86" s="133">
        <f>+SUM(O84)</f>
        <v>0</v>
      </c>
      <c r="W86" s="12">
        <f>+SUM(W84:W84)</f>
        <v>0</v>
      </c>
      <c r="X86" s="12">
        <f>+SUM(X84:X84)</f>
        <v>0</v>
      </c>
      <c r="Y86" s="12">
        <f>+SUM(Y84:Y84)</f>
        <v>0</v>
      </c>
      <c r="Z86" s="12">
        <f>+SUM(Z84:Z84)</f>
        <v>0</v>
      </c>
      <c r="AA86" s="12">
        <f>+SUM(AA84:AA84)</f>
        <v>0</v>
      </c>
    </row>
    <row r="88" ht="15.75">
      <c r="A88" s="212" t="s">
        <v>29</v>
      </c>
    </row>
    <row r="89" spans="1:27" s="1" customFormat="1" ht="204">
      <c r="A89" s="1">
        <v>1</v>
      </c>
      <c r="B89" s="103" t="s">
        <v>30</v>
      </c>
      <c r="C89" s="5" t="s">
        <v>0</v>
      </c>
      <c r="D89" s="13"/>
      <c r="E89" s="104" t="s">
        <v>80</v>
      </c>
      <c r="F89" s="30">
        <v>-5</v>
      </c>
      <c r="G89" s="30">
        <v>-5</v>
      </c>
      <c r="H89" s="30">
        <v>-5</v>
      </c>
      <c r="I89" s="30">
        <v>-5</v>
      </c>
      <c r="K89" s="134">
        <f>+SUM(L89:O89)</f>
        <v>0</v>
      </c>
      <c r="L89" s="135"/>
      <c r="M89" s="135"/>
      <c r="N89" s="135"/>
      <c r="O89" s="135"/>
      <c r="Q89" s="118"/>
      <c r="R89" s="189"/>
      <c r="S89" s="189"/>
      <c r="T89" s="189"/>
      <c r="U89" s="189"/>
      <c r="V89" s="189"/>
      <c r="X89" s="195">
        <f>+F89</f>
        <v>-5</v>
      </c>
      <c r="Y89" s="195">
        <f>+G89</f>
        <v>-5</v>
      </c>
      <c r="Z89" s="195">
        <f>+H89</f>
        <v>-5</v>
      </c>
      <c r="AA89" s="195">
        <f>+I89</f>
        <v>-5</v>
      </c>
    </row>
    <row r="90" spans="2:15" s="21" customFormat="1" ht="6" customHeight="1">
      <c r="B90" s="7"/>
      <c r="C90" s="13"/>
      <c r="D90" s="13"/>
      <c r="E90" s="38"/>
      <c r="F90" s="53"/>
      <c r="G90" s="9"/>
      <c r="H90" s="9"/>
      <c r="I90" s="9"/>
      <c r="K90" s="136"/>
      <c r="L90" s="136"/>
      <c r="M90" s="136"/>
      <c r="N90" s="136"/>
      <c r="O90" s="136"/>
    </row>
    <row r="91" spans="2:27" s="21" customFormat="1" ht="13.5" thickBot="1">
      <c r="B91" s="393" t="s">
        <v>53</v>
      </c>
      <c r="C91" s="393"/>
      <c r="D91" s="11"/>
      <c r="E91" s="38"/>
      <c r="F91" s="12">
        <f>SUM(F89:F90)</f>
        <v>-5</v>
      </c>
      <c r="G91" s="12">
        <f>SUM(G89:G90)</f>
        <v>-5</v>
      </c>
      <c r="H91" s="12">
        <f>SUM(H89:H90)</f>
        <v>-5</v>
      </c>
      <c r="I91" s="12">
        <f>SUM(I89:I90)</f>
        <v>-5</v>
      </c>
      <c r="K91" s="133">
        <f>+SUM(K89)</f>
        <v>0</v>
      </c>
      <c r="L91" s="133">
        <f>+SUM(L89)</f>
        <v>0</v>
      </c>
      <c r="M91" s="133">
        <f>+SUM(M89)</f>
        <v>0</v>
      </c>
      <c r="N91" s="133">
        <f>+SUM(N89)</f>
        <v>0</v>
      </c>
      <c r="O91" s="133">
        <f>+SUM(O89)</f>
        <v>0</v>
      </c>
      <c r="X91" s="12">
        <f>SUM(X89:X90)</f>
        <v>-5</v>
      </c>
      <c r="Y91" s="12">
        <f>SUM(Y89:Y90)</f>
        <v>-5</v>
      </c>
      <c r="Z91" s="12">
        <f>SUM(Z89:Z90)</f>
        <v>-5</v>
      </c>
      <c r="AA91" s="12">
        <f>SUM(AA89:AA90)</f>
        <v>-5</v>
      </c>
    </row>
    <row r="93" spans="1:15" s="217" customFormat="1" ht="18.75" thickBot="1">
      <c r="A93" s="216" t="s">
        <v>366</v>
      </c>
      <c r="F93" s="218">
        <f>+F91+F86+F81</f>
        <v>-51.5</v>
      </c>
      <c r="G93" s="218">
        <f>+G91+G86+G81</f>
        <v>-126</v>
      </c>
      <c r="H93" s="218">
        <f>+H91+H86+H81</f>
        <v>-64.3</v>
      </c>
      <c r="I93" s="218">
        <f>+I91+I86+I81</f>
        <v>-62.963</v>
      </c>
      <c r="J93" s="219"/>
      <c r="K93" s="220">
        <f>+K91+K86+K81</f>
        <v>1</v>
      </c>
      <c r="L93" s="220">
        <f>+L91+L86+L81</f>
        <v>0</v>
      </c>
      <c r="M93" s="220">
        <f>+M91+M86+M81</f>
        <v>1</v>
      </c>
      <c r="N93" s="220">
        <f>+N91+N86+N81</f>
        <v>0</v>
      </c>
      <c r="O93" s="220">
        <f>+O91+O86+O81</f>
        <v>0</v>
      </c>
    </row>
    <row r="95" spans="1:15" s="222" customFormat="1" ht="21" thickBot="1">
      <c r="A95" s="221" t="s">
        <v>367</v>
      </c>
      <c r="F95" s="223">
        <f>+F93+F71+F27</f>
        <v>-1197.5</v>
      </c>
      <c r="G95" s="223">
        <f>+G93+G71+G27</f>
        <v>-655.75</v>
      </c>
      <c r="H95" s="223">
        <f>+H93+H71+H27</f>
        <v>-272.365</v>
      </c>
      <c r="I95" s="223">
        <f>+I93+I71+I27</f>
        <v>-555.0360000000001</v>
      </c>
      <c r="J95" s="224"/>
      <c r="K95" s="225">
        <f>+K93+K71+K27</f>
        <v>1</v>
      </c>
      <c r="L95" s="225">
        <f>+L93+L71+L27</f>
        <v>0</v>
      </c>
      <c r="M95" s="225">
        <f>+M93+M71+M27</f>
        <v>1</v>
      </c>
      <c r="N95" s="225">
        <f>+N93+N71+N27</f>
        <v>0</v>
      </c>
      <c r="O95" s="225">
        <f>+O93+O71+O27</f>
        <v>0</v>
      </c>
    </row>
    <row r="100" ht="12.75">
      <c r="E100" s="118" t="s">
        <v>43</v>
      </c>
    </row>
    <row r="101" spans="5:10" ht="18">
      <c r="E101" s="118" t="s">
        <v>83</v>
      </c>
      <c r="F101" s="232">
        <f>+SUMIF($E$5:$E$95,$E$101,F5:F95)</f>
        <v>-75</v>
      </c>
      <c r="G101" s="232">
        <f>+SUMIF($E$5:$E$95,$E$101,G5:G95)</f>
        <v>-84</v>
      </c>
      <c r="H101" s="232">
        <f>+SUMIF($E$5:$E$95,$E$101,H5:H95)</f>
        <v>-35</v>
      </c>
      <c r="I101" s="232">
        <f>+SUMIF($E$5:$E$95,$E$101,I5:I95)</f>
        <v>75</v>
      </c>
      <c r="J101" s="231">
        <f>+SUMIF($E$5:$E$95,$E$101,J5:J95)</f>
        <v>0</v>
      </c>
    </row>
    <row r="102" spans="5:9" ht="18">
      <c r="E102" s="118" t="s">
        <v>84</v>
      </c>
      <c r="F102" s="232">
        <f>+SUMIF($E$5:$E$95,$E$102,F5:F95)</f>
        <v>-956</v>
      </c>
      <c r="G102" s="232">
        <f>+SUMIF($E$5:$E$95,$E$102,G5:G95)</f>
        <v>-516.25</v>
      </c>
      <c r="H102" s="232">
        <f>+SUMIF($E$5:$E$95,$E$102,H5:H95)</f>
        <v>-195.865</v>
      </c>
      <c r="I102" s="232">
        <f>+SUMIF($E$5:$E$95,$E$102,I5:I95)</f>
        <v>-602.499</v>
      </c>
    </row>
    <row r="103" spans="5:9" ht="18">
      <c r="E103" s="118" t="s">
        <v>80</v>
      </c>
      <c r="F103" s="232">
        <f>+SUMIF($E$5:$E$95,$E$103,F5:F95)</f>
        <v>-166.5</v>
      </c>
      <c r="G103" s="232">
        <f>+SUMIF($E$5:$E$95,$E$103,G5:G95)</f>
        <v>-55.5</v>
      </c>
      <c r="H103" s="232">
        <f>+SUMIF($E$5:$E$95,$E$103,H5:H95)</f>
        <v>-41.5</v>
      </c>
      <c r="I103" s="232">
        <f>+SUMIF($E$5:$E$95,$E$103,I5:I95)</f>
        <v>-27.537</v>
      </c>
    </row>
    <row r="104" spans="6:9" ht="12.75">
      <c r="F104" s="233"/>
      <c r="G104" s="233"/>
      <c r="H104" s="233"/>
      <c r="I104" s="233"/>
    </row>
    <row r="105" spans="6:9" ht="18.75" thickBot="1">
      <c r="F105" s="218">
        <f>+F103+F102+F101</f>
        <v>-1197.5</v>
      </c>
      <c r="G105" s="218">
        <f>+G103+G102+G101</f>
        <v>-655.75</v>
      </c>
      <c r="H105" s="218">
        <f>+H103+H102+H101</f>
        <v>-272.365</v>
      </c>
      <c r="I105" s="218">
        <f>+I103+I102+I101</f>
        <v>-555.0360000000001</v>
      </c>
    </row>
    <row r="107" ht="12.75">
      <c r="E107" s="118" t="s">
        <v>372</v>
      </c>
    </row>
    <row r="108" spans="5:9" ht="18">
      <c r="E108" s="118" t="s">
        <v>83</v>
      </c>
      <c r="F108" s="232">
        <f>+F101*-0.8</f>
        <v>60</v>
      </c>
      <c r="G108" s="232">
        <f>+G101*-0.8</f>
        <v>67.2</v>
      </c>
      <c r="H108" s="232">
        <f>+H101*-0.8</f>
        <v>28</v>
      </c>
      <c r="I108" s="232">
        <f>+I101*-0.8</f>
        <v>-60</v>
      </c>
    </row>
    <row r="109" spans="5:10" ht="18">
      <c r="E109" s="118" t="s">
        <v>84</v>
      </c>
      <c r="F109" s="232">
        <f>+F102*-0.4</f>
        <v>382.40000000000003</v>
      </c>
      <c r="G109" s="232">
        <f>+G102*-0.4</f>
        <v>206.5</v>
      </c>
      <c r="H109" s="232">
        <f>+H102*-0.4</f>
        <v>78.346</v>
      </c>
      <c r="I109" s="232">
        <f>+I102*-0.4</f>
        <v>240.99960000000002</v>
      </c>
      <c r="J109" s="118">
        <f>+J102*-0.4</f>
        <v>0</v>
      </c>
    </row>
    <row r="110" spans="5:9" ht="18">
      <c r="E110" s="118" t="s">
        <v>80</v>
      </c>
      <c r="F110" s="232">
        <f>+F103*0</f>
        <v>0</v>
      </c>
      <c r="G110" s="232">
        <f>+G103*0</f>
        <v>0</v>
      </c>
      <c r="H110" s="232">
        <f>+H103*0</f>
        <v>0</v>
      </c>
      <c r="I110" s="232">
        <f>+I103*0</f>
        <v>0</v>
      </c>
    </row>
    <row r="111" spans="6:9" ht="18.75" thickBot="1">
      <c r="F111" s="218">
        <f>+F110+F109+F108</f>
        <v>442.40000000000003</v>
      </c>
      <c r="G111" s="218">
        <f>+G110+G109+G108</f>
        <v>273.7</v>
      </c>
      <c r="H111" s="218">
        <f>+H110+H109+H108</f>
        <v>106.346</v>
      </c>
      <c r="I111" s="218">
        <f>+I110+I109+I108</f>
        <v>180.99960000000002</v>
      </c>
    </row>
    <row r="113" spans="6:9" ht="12.75">
      <c r="F113" s="119">
        <f>+F111</f>
        <v>442.40000000000003</v>
      </c>
      <c r="G113" s="119">
        <f>+G111+F113</f>
        <v>716.1</v>
      </c>
      <c r="H113" s="119">
        <f>+H111+G113</f>
        <v>822.446</v>
      </c>
      <c r="I113" s="119">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Q100"/>
  <sheetViews>
    <sheetView workbookViewId="0" topLeftCell="A1">
      <pane ySplit="2" topLeftCell="BM45" activePane="bottomLeft" state="frozen"/>
      <selection pane="topLeft" activeCell="G37" sqref="G37"/>
      <selection pane="bottomLeft" activeCell="F63" sqref="F6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48" bestFit="1" customWidth="1"/>
    <col min="5" max="5" width="7.00390625" style="48" customWidth="1"/>
    <col min="6" max="6" width="10.28125" style="1" bestFit="1" customWidth="1"/>
    <col min="7" max="9" width="9.28125" style="1" bestFit="1" customWidth="1"/>
    <col min="10" max="10" width="9.28125" style="1" hidden="1" customWidth="1"/>
    <col min="11" max="11" width="1.7109375" style="1" customWidth="1"/>
    <col min="12" max="13" width="8.28125" style="336" customWidth="1"/>
    <col min="14" max="14" width="7.140625" style="336" bestFit="1" customWidth="1"/>
    <col min="15" max="15" width="6.7109375" style="336" bestFit="1" customWidth="1"/>
    <col min="16" max="16" width="6.7109375" style="336" hidden="1" customWidth="1"/>
    <col min="17" max="17" width="8.00390625" style="336" bestFit="1" customWidth="1"/>
    <col min="18" max="16384" width="9.140625" style="1" customWidth="1"/>
  </cols>
  <sheetData>
    <row r="1" spans="2:10" ht="31.5" customHeight="1">
      <c r="B1" s="407" t="s">
        <v>253</v>
      </c>
      <c r="C1" s="407"/>
      <c r="D1" s="407"/>
      <c r="E1" s="407"/>
      <c r="F1" s="407"/>
      <c r="G1" s="407"/>
      <c r="H1" s="407"/>
      <c r="I1" s="407"/>
      <c r="J1" s="149"/>
    </row>
    <row r="2" spans="1:17" ht="21" customHeight="1">
      <c r="A2" s="244"/>
      <c r="C2" s="2" t="s">
        <v>41</v>
      </c>
      <c r="D2" s="24"/>
      <c r="E2" s="24"/>
      <c r="F2" s="33" t="s">
        <v>72</v>
      </c>
      <c r="G2" s="33" t="s">
        <v>76</v>
      </c>
      <c r="H2" s="33" t="s">
        <v>73</v>
      </c>
      <c r="I2" s="33" t="s">
        <v>74</v>
      </c>
      <c r="J2" s="33" t="s">
        <v>407</v>
      </c>
      <c r="L2" s="391" t="s">
        <v>278</v>
      </c>
      <c r="M2" s="391"/>
      <c r="N2" s="391"/>
      <c r="O2" s="391"/>
      <c r="P2" s="391"/>
      <c r="Q2" s="391"/>
    </row>
    <row r="3" spans="3:17" ht="39" customHeight="1">
      <c r="C3" s="2"/>
      <c r="D3" s="24"/>
      <c r="E3" s="24" t="s">
        <v>75</v>
      </c>
      <c r="F3" s="33" t="s">
        <v>42</v>
      </c>
      <c r="G3" s="33" t="s">
        <v>42</v>
      </c>
      <c r="H3" s="33" t="s">
        <v>42</v>
      </c>
      <c r="I3" s="33" t="s">
        <v>42</v>
      </c>
      <c r="J3" s="33" t="s">
        <v>42</v>
      </c>
      <c r="L3" s="337" t="s">
        <v>72</v>
      </c>
      <c r="M3" s="337" t="s">
        <v>76</v>
      </c>
      <c r="N3" s="337" t="s">
        <v>73</v>
      </c>
      <c r="O3" s="337" t="s">
        <v>74</v>
      </c>
      <c r="P3" s="337" t="s">
        <v>407</v>
      </c>
      <c r="Q3" s="337" t="s">
        <v>43</v>
      </c>
    </row>
    <row r="4" spans="3:17" ht="15.75" customHeight="1">
      <c r="C4" s="2"/>
      <c r="D4" s="24"/>
      <c r="E4" s="24"/>
      <c r="F4" s="33"/>
      <c r="G4" s="33"/>
      <c r="H4" s="33"/>
      <c r="I4" s="33"/>
      <c r="J4" s="33"/>
      <c r="L4" s="337"/>
      <c r="M4" s="337"/>
      <c r="N4" s="337"/>
      <c r="O4" s="337"/>
      <c r="P4" s="337"/>
      <c r="Q4" s="337"/>
    </row>
    <row r="5" spans="2:17" ht="12.75">
      <c r="B5" s="410" t="s">
        <v>5</v>
      </c>
      <c r="C5" s="410"/>
      <c r="D5" s="24"/>
      <c r="E5" s="36"/>
      <c r="F5" s="386">
        <v>3646</v>
      </c>
      <c r="G5" s="386">
        <f>F74</f>
        <v>2995</v>
      </c>
      <c r="H5" s="386">
        <f>G74</f>
        <v>2596</v>
      </c>
      <c r="I5" s="386">
        <f>H74</f>
        <v>2451</v>
      </c>
      <c r="J5" s="35"/>
      <c r="L5" s="338"/>
      <c r="M5" s="338"/>
      <c r="N5" s="338"/>
      <c r="O5" s="338"/>
      <c r="P5" s="338"/>
      <c r="Q5" s="339"/>
    </row>
    <row r="6" spans="2:17" ht="12.75">
      <c r="B6" s="3"/>
      <c r="C6" s="3"/>
      <c r="D6" s="24"/>
      <c r="E6" s="36"/>
      <c r="F6" s="35"/>
      <c r="G6" s="35"/>
      <c r="H6" s="35"/>
      <c r="I6" s="35"/>
      <c r="J6" s="35"/>
      <c r="L6" s="338"/>
      <c r="M6" s="338"/>
      <c r="N6" s="338"/>
      <c r="O6" s="338"/>
      <c r="P6" s="338"/>
      <c r="Q6" s="339"/>
    </row>
    <row r="7" spans="2:17" ht="12.75">
      <c r="B7" s="3" t="s">
        <v>250</v>
      </c>
      <c r="C7" s="3"/>
      <c r="D7" s="24"/>
      <c r="E7" s="36"/>
      <c r="F7" s="35"/>
      <c r="G7" s="35"/>
      <c r="H7" s="35"/>
      <c r="I7" s="35"/>
      <c r="J7" s="35"/>
      <c r="L7" s="338"/>
      <c r="M7" s="338"/>
      <c r="N7" s="338"/>
      <c r="O7" s="338"/>
      <c r="P7" s="338"/>
      <c r="Q7" s="339"/>
    </row>
    <row r="8" spans="1:17" ht="12.75">
      <c r="A8" s="1">
        <v>1</v>
      </c>
      <c r="B8" s="261" t="s">
        <v>253</v>
      </c>
      <c r="C8" s="270" t="s">
        <v>391</v>
      </c>
      <c r="D8" s="76"/>
      <c r="E8" s="104"/>
      <c r="F8" s="23">
        <f>36+54+11+27+11+1</f>
        <v>140</v>
      </c>
      <c r="G8" s="23">
        <f>36+57+12+28+11+1</f>
        <v>145</v>
      </c>
      <c r="H8" s="23">
        <f>37+61+12+28+12+1</f>
        <v>151</v>
      </c>
      <c r="I8" s="23">
        <f>103+12+42+2</f>
        <v>159</v>
      </c>
      <c r="J8" s="23">
        <f>108+13+43+2</f>
        <v>166</v>
      </c>
      <c r="L8" s="344"/>
      <c r="M8" s="344"/>
      <c r="N8" s="344"/>
      <c r="O8" s="344"/>
      <c r="P8" s="344"/>
      <c r="Q8" s="344">
        <f>+SUM(L8:O8)</f>
        <v>0</v>
      </c>
    </row>
    <row r="9" spans="1:17" ht="12.75">
      <c r="A9" s="1">
        <v>2</v>
      </c>
      <c r="B9" s="261" t="s">
        <v>253</v>
      </c>
      <c r="C9" s="270" t="s">
        <v>432</v>
      </c>
      <c r="D9" s="76"/>
      <c r="E9" s="104"/>
      <c r="F9" s="23">
        <f>3+10+3+1+6+2+1</f>
        <v>26</v>
      </c>
      <c r="G9" s="23"/>
      <c r="H9" s="23"/>
      <c r="I9" s="23"/>
      <c r="J9" s="23"/>
      <c r="L9" s="344"/>
      <c r="M9" s="344"/>
      <c r="N9" s="344"/>
      <c r="O9" s="344"/>
      <c r="P9" s="344"/>
      <c r="Q9" s="344">
        <f>+SUM(L9:O9)</f>
        <v>0</v>
      </c>
    </row>
    <row r="10" spans="2:17" ht="12.75">
      <c r="B10" s="3"/>
      <c r="C10" s="3"/>
      <c r="D10" s="24"/>
      <c r="E10" s="36"/>
      <c r="F10" s="35"/>
      <c r="G10" s="35"/>
      <c r="H10" s="35"/>
      <c r="I10" s="35"/>
      <c r="J10" s="35"/>
      <c r="L10" s="342"/>
      <c r="M10" s="342"/>
      <c r="N10" s="342"/>
      <c r="O10" s="342"/>
      <c r="P10" s="342"/>
      <c r="Q10" s="343"/>
    </row>
    <row r="11" spans="2:17" s="21" customFormat="1" ht="13.5" thickBot="1">
      <c r="B11" s="393" t="s">
        <v>252</v>
      </c>
      <c r="C11" s="393"/>
      <c r="D11" s="77"/>
      <c r="E11" s="38"/>
      <c r="F11" s="12">
        <f>SUM(F8:F10)</f>
        <v>166</v>
      </c>
      <c r="G11" s="12">
        <f>SUM(G8:G10)</f>
        <v>145</v>
      </c>
      <c r="H11" s="12">
        <f>SUM(H8:H10)</f>
        <v>151</v>
      </c>
      <c r="I11" s="12">
        <f>SUM(I8:I10)</f>
        <v>159</v>
      </c>
      <c r="J11" s="12">
        <f>SUM(J8:J10)</f>
        <v>166</v>
      </c>
      <c r="L11" s="345">
        <f aca="true" t="shared" si="0" ref="L11:Q11">SUM(L8:L10)</f>
        <v>0</v>
      </c>
      <c r="M11" s="345">
        <f t="shared" si="0"/>
        <v>0</v>
      </c>
      <c r="N11" s="345">
        <f t="shared" si="0"/>
        <v>0</v>
      </c>
      <c r="O11" s="345">
        <f t="shared" si="0"/>
        <v>0</v>
      </c>
      <c r="P11" s="345">
        <f t="shared" si="0"/>
        <v>0</v>
      </c>
      <c r="Q11" s="345">
        <f t="shared" si="0"/>
        <v>0</v>
      </c>
    </row>
    <row r="12" spans="2:17" ht="12.75">
      <c r="B12" s="3"/>
      <c r="C12" s="3"/>
      <c r="D12" s="24"/>
      <c r="E12" s="36"/>
      <c r="F12" s="35"/>
      <c r="G12" s="35"/>
      <c r="H12" s="35"/>
      <c r="I12" s="35"/>
      <c r="J12" s="35"/>
      <c r="L12" s="342"/>
      <c r="M12" s="342"/>
      <c r="N12" s="342"/>
      <c r="O12" s="342"/>
      <c r="P12" s="342"/>
      <c r="Q12" s="343"/>
    </row>
    <row r="13" spans="2:17" ht="14.25" customHeight="1">
      <c r="B13" s="2" t="s">
        <v>44</v>
      </c>
      <c r="C13" s="2"/>
      <c r="D13" s="24"/>
      <c r="E13" s="24"/>
      <c r="F13" s="58"/>
      <c r="G13" s="58"/>
      <c r="H13" s="58"/>
      <c r="I13" s="58"/>
      <c r="J13" s="58"/>
      <c r="L13" s="342"/>
      <c r="M13" s="342"/>
      <c r="N13" s="342"/>
      <c r="O13" s="342"/>
      <c r="P13" s="342"/>
      <c r="Q13" s="343"/>
    </row>
    <row r="14" spans="1:17" ht="12.75">
      <c r="A14" s="1">
        <v>3</v>
      </c>
      <c r="B14" s="261" t="s">
        <v>256</v>
      </c>
      <c r="C14" s="270" t="s">
        <v>337</v>
      </c>
      <c r="D14" s="76"/>
      <c r="E14" s="104" t="s">
        <v>84</v>
      </c>
      <c r="F14" s="23">
        <f>-8-25-87</f>
        <v>-120</v>
      </c>
      <c r="G14" s="23">
        <v>-113</v>
      </c>
      <c r="H14" s="23">
        <v>-116</v>
      </c>
      <c r="I14" s="23">
        <v>-150</v>
      </c>
      <c r="J14" s="23">
        <v>-150</v>
      </c>
      <c r="L14" s="344"/>
      <c r="M14" s="344"/>
      <c r="N14" s="344"/>
      <c r="O14" s="344"/>
      <c r="P14" s="344"/>
      <c r="Q14" s="344">
        <f aca="true" t="shared" si="1" ref="Q14:Q19">+SUM(L14:O14)</f>
        <v>0</v>
      </c>
    </row>
    <row r="15" spans="1:17" ht="38.25">
      <c r="A15" s="1">
        <f aca="true" t="shared" si="2" ref="A15:A21">A14+1</f>
        <v>4</v>
      </c>
      <c r="B15" s="261" t="s">
        <v>256</v>
      </c>
      <c r="C15" s="270" t="s">
        <v>427</v>
      </c>
      <c r="D15" s="76"/>
      <c r="E15" s="104" t="s">
        <v>84</v>
      </c>
      <c r="F15" s="23">
        <v>-150</v>
      </c>
      <c r="G15" s="23"/>
      <c r="H15" s="23"/>
      <c r="I15" s="23"/>
      <c r="J15" s="23"/>
      <c r="L15" s="344"/>
      <c r="M15" s="344"/>
      <c r="N15" s="344"/>
      <c r="O15" s="344"/>
      <c r="P15" s="344"/>
      <c r="Q15" s="344">
        <f t="shared" si="1"/>
        <v>0</v>
      </c>
    </row>
    <row r="16" spans="1:17" ht="38.25">
      <c r="A16" s="1">
        <f t="shared" si="2"/>
        <v>5</v>
      </c>
      <c r="B16" s="4" t="s">
        <v>258</v>
      </c>
      <c r="C16" s="5" t="s">
        <v>435</v>
      </c>
      <c r="D16" s="76"/>
      <c r="E16" s="104" t="s">
        <v>84</v>
      </c>
      <c r="F16" s="6">
        <v>-16</v>
      </c>
      <c r="G16" s="6">
        <v>-16</v>
      </c>
      <c r="H16" s="6">
        <v>-16</v>
      </c>
      <c r="I16" s="6">
        <v>-16</v>
      </c>
      <c r="J16" s="6">
        <v>-16</v>
      </c>
      <c r="L16" s="346"/>
      <c r="M16" s="346"/>
      <c r="N16" s="346"/>
      <c r="O16" s="346"/>
      <c r="P16" s="346"/>
      <c r="Q16" s="346">
        <f t="shared" si="1"/>
        <v>0</v>
      </c>
    </row>
    <row r="17" spans="1:17" ht="40.5" customHeight="1">
      <c r="A17" s="1">
        <f t="shared" si="2"/>
        <v>6</v>
      </c>
      <c r="B17" s="261" t="s">
        <v>258</v>
      </c>
      <c r="C17" s="270" t="s">
        <v>314</v>
      </c>
      <c r="D17" s="76"/>
      <c r="E17" s="379" t="s">
        <v>84</v>
      </c>
      <c r="F17" s="23">
        <v>-18</v>
      </c>
      <c r="G17" s="23"/>
      <c r="H17" s="23"/>
      <c r="I17" s="23"/>
      <c r="J17" s="23"/>
      <c r="L17" s="344"/>
      <c r="M17" s="344"/>
      <c r="N17" s="344"/>
      <c r="O17" s="344"/>
      <c r="P17" s="344"/>
      <c r="Q17" s="344">
        <f t="shared" si="1"/>
        <v>0</v>
      </c>
    </row>
    <row r="18" spans="1:17" ht="41.25" customHeight="1">
      <c r="A18" s="1">
        <f t="shared" si="2"/>
        <v>7</v>
      </c>
      <c r="B18" s="4" t="s">
        <v>515</v>
      </c>
      <c r="C18" s="5" t="s">
        <v>392</v>
      </c>
      <c r="D18" s="76"/>
      <c r="E18" s="104" t="s">
        <v>84</v>
      </c>
      <c r="F18" s="6">
        <v>-90</v>
      </c>
      <c r="G18" s="6">
        <v>-90</v>
      </c>
      <c r="H18" s="6"/>
      <c r="I18" s="6"/>
      <c r="J18" s="6"/>
      <c r="L18" s="346"/>
      <c r="M18" s="346"/>
      <c r="N18" s="346"/>
      <c r="O18" s="346"/>
      <c r="P18" s="346"/>
      <c r="Q18" s="346">
        <f t="shared" si="1"/>
        <v>0</v>
      </c>
    </row>
    <row r="19" spans="1:17" ht="41.25" customHeight="1">
      <c r="A19" s="1">
        <f t="shared" si="2"/>
        <v>8</v>
      </c>
      <c r="B19" s="261" t="s">
        <v>515</v>
      </c>
      <c r="C19" s="270" t="s">
        <v>508</v>
      </c>
      <c r="D19" s="76"/>
      <c r="E19" s="104" t="s">
        <v>84</v>
      </c>
      <c r="F19" s="23">
        <v>-25</v>
      </c>
      <c r="G19" s="23"/>
      <c r="H19" s="23">
        <v>-25</v>
      </c>
      <c r="I19" s="23">
        <v>-25</v>
      </c>
      <c r="J19" s="23">
        <v>-26</v>
      </c>
      <c r="L19" s="344"/>
      <c r="M19" s="344"/>
      <c r="N19" s="344"/>
      <c r="O19" s="344"/>
      <c r="P19" s="344"/>
      <c r="Q19" s="344">
        <f t="shared" si="1"/>
        <v>0</v>
      </c>
    </row>
    <row r="20" spans="1:17" ht="38.25">
      <c r="A20" s="1">
        <f t="shared" si="2"/>
        <v>9</v>
      </c>
      <c r="B20" s="261" t="s">
        <v>506</v>
      </c>
      <c r="C20" s="270" t="s">
        <v>272</v>
      </c>
      <c r="D20" s="76"/>
      <c r="E20" s="104" t="s">
        <v>84</v>
      </c>
      <c r="F20" s="23">
        <v>-77</v>
      </c>
      <c r="G20" s="23">
        <v>-77</v>
      </c>
      <c r="H20" s="23">
        <v>-33</v>
      </c>
      <c r="I20" s="23">
        <v>-33</v>
      </c>
      <c r="J20" s="23">
        <v>-33</v>
      </c>
      <c r="L20" s="344">
        <v>-3</v>
      </c>
      <c r="M20" s="344">
        <v>-3</v>
      </c>
      <c r="N20" s="344">
        <v>-3</v>
      </c>
      <c r="O20" s="344"/>
      <c r="P20" s="344"/>
      <c r="Q20" s="344">
        <f aca="true" t="shared" si="3" ref="Q20:Q29">+SUM(L20:O20)</f>
        <v>-9</v>
      </c>
    </row>
    <row r="21" spans="1:17" ht="25.5">
      <c r="A21" s="1">
        <f t="shared" si="2"/>
        <v>10</v>
      </c>
      <c r="B21" s="261" t="s">
        <v>506</v>
      </c>
      <c r="C21" s="270" t="s">
        <v>239</v>
      </c>
      <c r="D21" s="76"/>
      <c r="E21" s="104" t="s">
        <v>84</v>
      </c>
      <c r="F21" s="23">
        <v>-100</v>
      </c>
      <c r="G21" s="23"/>
      <c r="H21" s="23"/>
      <c r="I21" s="23"/>
      <c r="J21" s="23"/>
      <c r="L21" s="344"/>
      <c r="M21" s="344"/>
      <c r="N21" s="344"/>
      <c r="O21" s="344"/>
      <c r="P21" s="344"/>
      <c r="Q21" s="344">
        <f t="shared" si="3"/>
        <v>0</v>
      </c>
    </row>
    <row r="22" spans="1:17" ht="25.5">
      <c r="A22" s="1">
        <f aca="true" t="shared" si="4" ref="A22:A29">A21+1</f>
        <v>11</v>
      </c>
      <c r="B22" s="261" t="s">
        <v>273</v>
      </c>
      <c r="C22" s="270" t="s">
        <v>394</v>
      </c>
      <c r="D22" s="76"/>
      <c r="E22" s="379" t="s">
        <v>84</v>
      </c>
      <c r="F22" s="23">
        <v>-80</v>
      </c>
      <c r="G22" s="23"/>
      <c r="H22" s="23"/>
      <c r="I22" s="23"/>
      <c r="J22" s="23"/>
      <c r="L22" s="344"/>
      <c r="M22" s="344"/>
      <c r="N22" s="344"/>
      <c r="O22" s="344"/>
      <c r="P22" s="344"/>
      <c r="Q22" s="344">
        <f t="shared" si="3"/>
        <v>0</v>
      </c>
    </row>
    <row r="23" spans="1:17" ht="12.75">
      <c r="A23" s="1">
        <f t="shared" si="4"/>
        <v>12</v>
      </c>
      <c r="B23" s="261" t="s">
        <v>273</v>
      </c>
      <c r="C23" s="270" t="s">
        <v>395</v>
      </c>
      <c r="D23" s="76"/>
      <c r="E23" s="104" t="s">
        <v>80</v>
      </c>
      <c r="F23" s="23">
        <v>-32</v>
      </c>
      <c r="G23" s="23">
        <v>-20</v>
      </c>
      <c r="H23" s="23">
        <v>-30</v>
      </c>
      <c r="I23" s="23">
        <v>-30</v>
      </c>
      <c r="J23" s="23">
        <v>-30</v>
      </c>
      <c r="L23" s="344"/>
      <c r="M23" s="344"/>
      <c r="N23" s="344"/>
      <c r="O23" s="344"/>
      <c r="P23" s="344"/>
      <c r="Q23" s="344">
        <f t="shared" si="3"/>
        <v>0</v>
      </c>
    </row>
    <row r="24" spans="1:17" ht="12.75">
      <c r="A24" s="1">
        <f t="shared" si="4"/>
        <v>13</v>
      </c>
      <c r="B24" s="261" t="s">
        <v>521</v>
      </c>
      <c r="C24" s="270" t="s">
        <v>315</v>
      </c>
      <c r="D24" s="76"/>
      <c r="E24" s="104" t="s">
        <v>80</v>
      </c>
      <c r="F24" s="23">
        <v>-70</v>
      </c>
      <c r="G24" s="23"/>
      <c r="H24" s="23"/>
      <c r="I24" s="23"/>
      <c r="J24" s="23"/>
      <c r="L24" s="344"/>
      <c r="M24" s="344"/>
      <c r="N24" s="344"/>
      <c r="O24" s="344"/>
      <c r="P24" s="344"/>
      <c r="Q24" s="344">
        <f t="shared" si="3"/>
        <v>0</v>
      </c>
    </row>
    <row r="25" spans="1:17" ht="12.75">
      <c r="A25" s="1">
        <f t="shared" si="4"/>
        <v>14</v>
      </c>
      <c r="B25" s="261" t="s">
        <v>255</v>
      </c>
      <c r="C25" s="270" t="s">
        <v>502</v>
      </c>
      <c r="D25" s="76"/>
      <c r="E25" s="104" t="s">
        <v>80</v>
      </c>
      <c r="F25" s="23">
        <v>-15</v>
      </c>
      <c r="G25" s="23"/>
      <c r="H25" s="23"/>
      <c r="I25" s="23"/>
      <c r="J25" s="23"/>
      <c r="L25" s="344"/>
      <c r="M25" s="344"/>
      <c r="N25" s="344"/>
      <c r="O25" s="344"/>
      <c r="P25" s="344"/>
      <c r="Q25" s="344">
        <f t="shared" si="3"/>
        <v>0</v>
      </c>
    </row>
    <row r="26" spans="1:17" ht="12.75">
      <c r="A26" s="1">
        <f t="shared" si="4"/>
        <v>15</v>
      </c>
      <c r="B26" s="261" t="s">
        <v>255</v>
      </c>
      <c r="C26" s="270" t="s">
        <v>433</v>
      </c>
      <c r="D26" s="76"/>
      <c r="E26" s="104" t="s">
        <v>83</v>
      </c>
      <c r="F26" s="23">
        <v>-44</v>
      </c>
      <c r="G26" s="23">
        <v>-60</v>
      </c>
      <c r="H26" s="23"/>
      <c r="I26" s="23"/>
      <c r="J26" s="23"/>
      <c r="L26" s="344">
        <v>-1</v>
      </c>
      <c r="M26" s="344">
        <v>-2</v>
      </c>
      <c r="N26" s="344"/>
      <c r="O26" s="344"/>
      <c r="P26" s="344"/>
      <c r="Q26" s="344">
        <f t="shared" si="3"/>
        <v>-3</v>
      </c>
    </row>
    <row r="27" spans="1:17" ht="12.75">
      <c r="A27" s="1">
        <f t="shared" si="4"/>
        <v>16</v>
      </c>
      <c r="B27" s="273" t="s">
        <v>517</v>
      </c>
      <c r="C27" s="270" t="s">
        <v>456</v>
      </c>
      <c r="D27" s="76"/>
      <c r="E27" s="104" t="s">
        <v>80</v>
      </c>
      <c r="F27" s="23">
        <v>-22</v>
      </c>
      <c r="G27" s="23"/>
      <c r="H27" s="23">
        <v>22</v>
      </c>
      <c r="I27" s="23"/>
      <c r="J27" s="23"/>
      <c r="L27" s="344"/>
      <c r="M27" s="344"/>
      <c r="N27" s="344"/>
      <c r="O27" s="344"/>
      <c r="P27" s="344"/>
      <c r="Q27" s="344">
        <f t="shared" si="3"/>
        <v>0</v>
      </c>
    </row>
    <row r="28" spans="1:17" ht="12.75">
      <c r="A28" s="1">
        <f t="shared" si="4"/>
        <v>17</v>
      </c>
      <c r="B28" s="273"/>
      <c r="C28" s="270" t="s">
        <v>456</v>
      </c>
      <c r="D28" s="76"/>
      <c r="E28" s="104" t="s">
        <v>84</v>
      </c>
      <c r="F28" s="23"/>
      <c r="G28" s="23"/>
      <c r="H28" s="23">
        <v>-22</v>
      </c>
      <c r="I28" s="23"/>
      <c r="J28" s="23"/>
      <c r="L28" s="344"/>
      <c r="M28" s="344"/>
      <c r="N28" s="344"/>
      <c r="O28" s="344"/>
      <c r="P28" s="344"/>
      <c r="Q28" s="344">
        <f t="shared" si="3"/>
        <v>0</v>
      </c>
    </row>
    <row r="29" spans="1:17" ht="12.75">
      <c r="A29" s="1">
        <f t="shared" si="4"/>
        <v>18</v>
      </c>
      <c r="B29" s="273" t="s">
        <v>517</v>
      </c>
      <c r="C29" s="270" t="s">
        <v>396</v>
      </c>
      <c r="D29" s="76"/>
      <c r="E29" s="104" t="s">
        <v>80</v>
      </c>
      <c r="F29" s="23">
        <v>-40</v>
      </c>
      <c r="G29" s="23"/>
      <c r="H29" s="23"/>
      <c r="I29" s="23"/>
      <c r="J29" s="23"/>
      <c r="L29" s="344"/>
      <c r="M29" s="344"/>
      <c r="N29" s="344"/>
      <c r="O29" s="344"/>
      <c r="P29" s="344"/>
      <c r="Q29" s="344">
        <f t="shared" si="3"/>
        <v>0</v>
      </c>
    </row>
    <row r="30" spans="2:17" s="21" customFormat="1" ht="12.75">
      <c r="B30" s="7"/>
      <c r="C30" s="8"/>
      <c r="D30" s="78"/>
      <c r="E30" s="38"/>
      <c r="F30" s="9"/>
      <c r="G30" s="9"/>
      <c r="H30" s="9"/>
      <c r="I30" s="9"/>
      <c r="J30" s="9"/>
      <c r="L30" s="347"/>
      <c r="M30" s="347"/>
      <c r="N30" s="347"/>
      <c r="O30" s="347"/>
      <c r="P30" s="347"/>
      <c r="Q30" s="347"/>
    </row>
    <row r="31" spans="2:17" s="21" customFormat="1" ht="13.5" thickBot="1">
      <c r="B31" s="393" t="s">
        <v>53</v>
      </c>
      <c r="C31" s="393"/>
      <c r="D31" s="77"/>
      <c r="E31" s="38"/>
      <c r="F31" s="12">
        <f>+SUM(F14:F29)</f>
        <v>-899</v>
      </c>
      <c r="G31" s="12">
        <f>+SUM(G14:G29)</f>
        <v>-376</v>
      </c>
      <c r="H31" s="12">
        <f>+SUM(H14:H29)</f>
        <v>-220</v>
      </c>
      <c r="I31" s="12">
        <f>+SUM(I14:I29)</f>
        <v>-254</v>
      </c>
      <c r="J31" s="12">
        <f>+SUM(J14:J29)</f>
        <v>-255</v>
      </c>
      <c r="L31" s="345">
        <f aca="true" t="shared" si="5" ref="L31:Q31">+SUM(L14:L29)</f>
        <v>-4</v>
      </c>
      <c r="M31" s="345">
        <f t="shared" si="5"/>
        <v>-5</v>
      </c>
      <c r="N31" s="345">
        <f t="shared" si="5"/>
        <v>-3</v>
      </c>
      <c r="O31" s="345">
        <f t="shared" si="5"/>
        <v>0</v>
      </c>
      <c r="P31" s="345">
        <f t="shared" si="5"/>
        <v>0</v>
      </c>
      <c r="Q31" s="345">
        <f t="shared" si="5"/>
        <v>-12</v>
      </c>
    </row>
    <row r="32" spans="2:17" s="21" customFormat="1" ht="12.75">
      <c r="B32" s="11"/>
      <c r="C32" s="11"/>
      <c r="D32" s="77"/>
      <c r="E32" s="38"/>
      <c r="F32" s="35"/>
      <c r="G32" s="35"/>
      <c r="H32" s="35"/>
      <c r="I32" s="35"/>
      <c r="J32" s="35"/>
      <c r="L32" s="348"/>
      <c r="M32" s="348"/>
      <c r="N32" s="348"/>
      <c r="O32" s="348"/>
      <c r="P32" s="348"/>
      <c r="Q32" s="348"/>
    </row>
    <row r="33" spans="2:17" s="21" customFormat="1" ht="12.75">
      <c r="B33" s="393" t="s">
        <v>56</v>
      </c>
      <c r="C33" s="393"/>
      <c r="D33" s="77"/>
      <c r="E33" s="38"/>
      <c r="F33" s="15"/>
      <c r="G33" s="15"/>
      <c r="H33" s="15"/>
      <c r="I33" s="15"/>
      <c r="J33" s="15"/>
      <c r="L33" s="349"/>
      <c r="M33" s="349"/>
      <c r="N33" s="349"/>
      <c r="O33" s="349"/>
      <c r="P33" s="349"/>
      <c r="Q33" s="349"/>
    </row>
    <row r="34" spans="1:17" ht="38.25">
      <c r="A34" s="1">
        <f>A29+1</f>
        <v>19</v>
      </c>
      <c r="B34" s="261" t="s">
        <v>258</v>
      </c>
      <c r="C34" s="270" t="s">
        <v>378</v>
      </c>
      <c r="D34" s="76"/>
      <c r="E34" s="104" t="s">
        <v>80</v>
      </c>
      <c r="F34" s="23">
        <v>-20</v>
      </c>
      <c r="G34" s="23"/>
      <c r="H34" s="23"/>
      <c r="I34" s="23"/>
      <c r="J34" s="23"/>
      <c r="L34" s="344"/>
      <c r="M34" s="344"/>
      <c r="N34" s="344"/>
      <c r="O34" s="344"/>
      <c r="P34" s="344"/>
      <c r="Q34" s="344">
        <f>+SUM(L34:O34)</f>
        <v>0</v>
      </c>
    </row>
    <row r="35" spans="1:17" ht="38.25">
      <c r="A35" s="1">
        <f aca="true" t="shared" si="6" ref="A35:A42">+A34+1</f>
        <v>20</v>
      </c>
      <c r="B35" s="4" t="s">
        <v>515</v>
      </c>
      <c r="C35" s="5" t="s">
        <v>397</v>
      </c>
      <c r="D35" s="76"/>
      <c r="E35" s="104" t="s">
        <v>80</v>
      </c>
      <c r="F35" s="6">
        <v>-40</v>
      </c>
      <c r="G35" s="6">
        <v>-40</v>
      </c>
      <c r="H35" s="6"/>
      <c r="I35" s="6"/>
      <c r="J35" s="6"/>
      <c r="L35" s="346"/>
      <c r="M35" s="346"/>
      <c r="N35" s="346"/>
      <c r="O35" s="346"/>
      <c r="P35" s="346"/>
      <c r="Q35" s="346">
        <f>+SUM(L35:O35)</f>
        <v>0</v>
      </c>
    </row>
    <row r="36" spans="1:17" ht="38.25">
      <c r="A36" s="1">
        <f t="shared" si="6"/>
        <v>21</v>
      </c>
      <c r="B36" s="261" t="s">
        <v>515</v>
      </c>
      <c r="C36" s="270" t="s">
        <v>312</v>
      </c>
      <c r="D36" s="76"/>
      <c r="E36" s="104" t="s">
        <v>80</v>
      </c>
      <c r="F36" s="23"/>
      <c r="G36" s="23">
        <f>-25+5</f>
        <v>-20</v>
      </c>
      <c r="H36" s="23"/>
      <c r="I36" s="23"/>
      <c r="J36" s="23"/>
      <c r="L36" s="344"/>
      <c r="M36" s="344"/>
      <c r="N36" s="344"/>
      <c r="O36" s="344"/>
      <c r="P36" s="344"/>
      <c r="Q36" s="344">
        <f aca="true" t="shared" si="7" ref="Q36:Q42">+SUM(L36:O36)</f>
        <v>0</v>
      </c>
    </row>
    <row r="37" spans="1:17" ht="12.75">
      <c r="A37" s="1">
        <f t="shared" si="6"/>
        <v>22</v>
      </c>
      <c r="B37" s="261" t="s">
        <v>521</v>
      </c>
      <c r="C37" s="270" t="s">
        <v>501</v>
      </c>
      <c r="D37" s="76"/>
      <c r="E37" s="104" t="s">
        <v>80</v>
      </c>
      <c r="F37" s="23">
        <v>-80</v>
      </c>
      <c r="G37" s="23"/>
      <c r="H37" s="23"/>
      <c r="I37" s="23"/>
      <c r="J37" s="23"/>
      <c r="L37" s="344">
        <v>4</v>
      </c>
      <c r="M37" s="344"/>
      <c r="N37" s="344"/>
      <c r="O37" s="344"/>
      <c r="P37" s="344"/>
      <c r="Q37" s="344">
        <f t="shared" si="7"/>
        <v>4</v>
      </c>
    </row>
    <row r="38" spans="1:17" ht="12.75">
      <c r="A38" s="1">
        <f t="shared" si="6"/>
        <v>23</v>
      </c>
      <c r="B38" s="261" t="s">
        <v>521</v>
      </c>
      <c r="C38" s="270" t="s">
        <v>338</v>
      </c>
      <c r="D38" s="76"/>
      <c r="E38" s="104" t="s">
        <v>80</v>
      </c>
      <c r="F38" s="23"/>
      <c r="G38" s="23">
        <v>-25</v>
      </c>
      <c r="H38" s="23"/>
      <c r="I38" s="23"/>
      <c r="J38" s="23"/>
      <c r="L38" s="344"/>
      <c r="M38" s="344">
        <v>1</v>
      </c>
      <c r="N38" s="344"/>
      <c r="O38" s="344"/>
      <c r="P38" s="344"/>
      <c r="Q38" s="344">
        <f t="shared" si="7"/>
        <v>1</v>
      </c>
    </row>
    <row r="39" spans="1:17" ht="12.75">
      <c r="A39" s="1">
        <f t="shared" si="6"/>
        <v>24</v>
      </c>
      <c r="B39" s="261" t="s">
        <v>517</v>
      </c>
      <c r="C39" s="270" t="s">
        <v>480</v>
      </c>
      <c r="D39" s="76"/>
      <c r="E39" s="104" t="s">
        <v>83</v>
      </c>
      <c r="F39" s="23"/>
      <c r="G39" s="23"/>
      <c r="H39" s="23"/>
      <c r="I39" s="23">
        <v>-150</v>
      </c>
      <c r="J39" s="23"/>
      <c r="L39" s="344"/>
      <c r="M39" s="344"/>
      <c r="N39" s="344"/>
      <c r="O39" s="344">
        <v>3</v>
      </c>
      <c r="P39" s="344"/>
      <c r="Q39" s="344">
        <f t="shared" si="7"/>
        <v>3</v>
      </c>
    </row>
    <row r="40" spans="1:17" ht="12.75">
      <c r="A40" s="1">
        <f t="shared" si="6"/>
        <v>25</v>
      </c>
      <c r="B40" s="261" t="s">
        <v>517</v>
      </c>
      <c r="C40" s="270" t="s">
        <v>505</v>
      </c>
      <c r="D40" s="76"/>
      <c r="E40" s="104" t="s">
        <v>80</v>
      </c>
      <c r="F40" s="23">
        <v>-40</v>
      </c>
      <c r="G40" s="23"/>
      <c r="H40" s="23"/>
      <c r="I40" s="23"/>
      <c r="J40" s="23"/>
      <c r="L40" s="344"/>
      <c r="M40" s="344"/>
      <c r="N40" s="344"/>
      <c r="O40" s="344"/>
      <c r="P40" s="344"/>
      <c r="Q40" s="344">
        <f t="shared" si="7"/>
        <v>0</v>
      </c>
    </row>
    <row r="41" spans="1:17" ht="12.75">
      <c r="A41" s="1">
        <f t="shared" si="6"/>
        <v>26</v>
      </c>
      <c r="B41" s="261" t="s">
        <v>517</v>
      </c>
      <c r="C41" s="270" t="s">
        <v>457</v>
      </c>
      <c r="D41" s="76"/>
      <c r="E41" s="104" t="s">
        <v>80</v>
      </c>
      <c r="F41" s="23">
        <v>-20</v>
      </c>
      <c r="G41" s="23"/>
      <c r="H41" s="23"/>
      <c r="I41" s="23"/>
      <c r="J41" s="23"/>
      <c r="L41" s="344"/>
      <c r="M41" s="344"/>
      <c r="N41" s="344"/>
      <c r="O41" s="344"/>
      <c r="P41" s="344"/>
      <c r="Q41" s="344">
        <f t="shared" si="7"/>
        <v>0</v>
      </c>
    </row>
    <row r="42" spans="1:17" ht="12.75">
      <c r="A42" s="1">
        <f t="shared" si="6"/>
        <v>27</v>
      </c>
      <c r="B42" s="261" t="s">
        <v>517</v>
      </c>
      <c r="C42" s="270" t="s">
        <v>434</v>
      </c>
      <c r="D42" s="76"/>
      <c r="E42" s="104" t="s">
        <v>80</v>
      </c>
      <c r="F42" s="23">
        <v>-100</v>
      </c>
      <c r="G42" s="23"/>
      <c r="H42" s="23"/>
      <c r="I42" s="23"/>
      <c r="J42" s="23"/>
      <c r="L42" s="344">
        <v>2</v>
      </c>
      <c r="M42" s="344"/>
      <c r="N42" s="344"/>
      <c r="O42" s="344"/>
      <c r="P42" s="344"/>
      <c r="Q42" s="344">
        <f t="shared" si="7"/>
        <v>2</v>
      </c>
    </row>
    <row r="43" spans="12:17" ht="12.75">
      <c r="L43" s="341"/>
      <c r="M43" s="341"/>
      <c r="N43" s="341"/>
      <c r="O43" s="341"/>
      <c r="P43" s="341"/>
      <c r="Q43" s="341"/>
    </row>
    <row r="44" spans="2:17" s="21" customFormat="1" ht="13.5" thickBot="1">
      <c r="B44" s="393" t="s">
        <v>58</v>
      </c>
      <c r="C44" s="393"/>
      <c r="D44" s="77"/>
      <c r="E44" s="38"/>
      <c r="F44" s="12">
        <f>SUM(F34:F42)</f>
        <v>-300</v>
      </c>
      <c r="G44" s="12">
        <f>SUM(G34:G42)</f>
        <v>-85</v>
      </c>
      <c r="H44" s="12">
        <f>SUM(H34:H42)</f>
        <v>0</v>
      </c>
      <c r="I44" s="12">
        <f>SUM(I34:I42)</f>
        <v>-150</v>
      </c>
      <c r="J44" s="12">
        <f>SUM(J34:J42)</f>
        <v>0</v>
      </c>
      <c r="L44" s="345">
        <f aca="true" t="shared" si="8" ref="L44:Q44">SUM(L34:L42)</f>
        <v>6</v>
      </c>
      <c r="M44" s="345">
        <f t="shared" si="8"/>
        <v>1</v>
      </c>
      <c r="N44" s="345">
        <f t="shared" si="8"/>
        <v>0</v>
      </c>
      <c r="O44" s="345">
        <f t="shared" si="8"/>
        <v>3</v>
      </c>
      <c r="P44" s="345">
        <f t="shared" si="8"/>
        <v>0</v>
      </c>
      <c r="Q44" s="345">
        <f t="shared" si="8"/>
        <v>10</v>
      </c>
    </row>
    <row r="45" spans="2:17" s="21" customFormat="1" ht="12.75">
      <c r="B45" s="11"/>
      <c r="C45" s="11"/>
      <c r="D45" s="77"/>
      <c r="E45" s="38"/>
      <c r="F45" s="35"/>
      <c r="G45" s="35"/>
      <c r="H45" s="35"/>
      <c r="I45" s="35"/>
      <c r="J45" s="35"/>
      <c r="L45" s="348"/>
      <c r="M45" s="348"/>
      <c r="N45" s="348"/>
      <c r="O45" s="348"/>
      <c r="P45" s="348"/>
      <c r="Q45" s="348"/>
    </row>
    <row r="46" spans="2:17" s="21" customFormat="1" ht="12.75">
      <c r="B46" s="17" t="s">
        <v>61</v>
      </c>
      <c r="C46" s="18"/>
      <c r="D46" s="78"/>
      <c r="E46" s="38"/>
      <c r="F46" s="15"/>
      <c r="G46" s="15"/>
      <c r="H46" s="15"/>
      <c r="I46" s="15"/>
      <c r="J46" s="15"/>
      <c r="L46" s="349"/>
      <c r="M46" s="349"/>
      <c r="N46" s="349"/>
      <c r="O46" s="349"/>
      <c r="P46" s="349"/>
      <c r="Q46" s="349"/>
    </row>
    <row r="47" spans="1:17" ht="12.75">
      <c r="A47" s="1">
        <f>+A42+1</f>
        <v>28</v>
      </c>
      <c r="B47" s="261" t="s">
        <v>256</v>
      </c>
      <c r="C47" s="270" t="s">
        <v>336</v>
      </c>
      <c r="D47" s="76"/>
      <c r="E47" s="104"/>
      <c r="F47" s="23">
        <v>0</v>
      </c>
      <c r="G47" s="23">
        <v>-110</v>
      </c>
      <c r="H47" s="23">
        <v>-110</v>
      </c>
      <c r="I47" s="23"/>
      <c r="J47" s="23"/>
      <c r="L47" s="344"/>
      <c r="M47" s="344"/>
      <c r="N47" s="344"/>
      <c r="O47" s="344"/>
      <c r="P47" s="344"/>
      <c r="Q47" s="344">
        <f>+SUM(L47:O47)</f>
        <v>0</v>
      </c>
    </row>
    <row r="48" spans="1:17" ht="12.75">
      <c r="A48" s="1">
        <f>+A47+1</f>
        <v>29</v>
      </c>
      <c r="B48" s="261" t="s">
        <v>256</v>
      </c>
      <c r="C48" s="270" t="s">
        <v>503</v>
      </c>
      <c r="D48" s="76"/>
      <c r="E48" s="104"/>
      <c r="F48" s="23">
        <v>30</v>
      </c>
      <c r="G48" s="23"/>
      <c r="H48" s="23"/>
      <c r="I48" s="23"/>
      <c r="J48" s="23"/>
      <c r="L48" s="344"/>
      <c r="M48" s="344"/>
      <c r="N48" s="344"/>
      <c r="O48" s="344"/>
      <c r="P48" s="344"/>
      <c r="Q48" s="344">
        <f>+SUM(L48:O48)</f>
        <v>0</v>
      </c>
    </row>
    <row r="49" spans="1:17" ht="38.25">
      <c r="A49" s="1">
        <f aca="true" t="shared" si="9" ref="A49:A56">+A48+1</f>
        <v>30</v>
      </c>
      <c r="B49" s="4" t="s">
        <v>258</v>
      </c>
      <c r="C49" s="5" t="s">
        <v>525</v>
      </c>
      <c r="D49" s="76"/>
      <c r="E49" s="104"/>
      <c r="F49" s="6">
        <v>-14</v>
      </c>
      <c r="G49" s="6"/>
      <c r="H49" s="6"/>
      <c r="I49" s="6"/>
      <c r="J49" s="6"/>
      <c r="L49" s="346"/>
      <c r="M49" s="346"/>
      <c r="N49" s="346"/>
      <c r="O49" s="346"/>
      <c r="P49" s="346"/>
      <c r="Q49" s="346">
        <f>+SUM(L49:O49)</f>
        <v>0</v>
      </c>
    </row>
    <row r="50" spans="1:17" ht="12.75">
      <c r="A50" s="1">
        <f t="shared" si="9"/>
        <v>31</v>
      </c>
      <c r="B50" s="261" t="s">
        <v>273</v>
      </c>
      <c r="C50" s="270" t="s">
        <v>393</v>
      </c>
      <c r="D50" s="76"/>
      <c r="E50" s="104"/>
      <c r="F50" s="23">
        <v>177</v>
      </c>
      <c r="G50" s="23"/>
      <c r="H50" s="23"/>
      <c r="I50" s="23"/>
      <c r="J50" s="23"/>
      <c r="L50" s="344"/>
      <c r="M50" s="344"/>
      <c r="N50" s="344"/>
      <c r="O50" s="344"/>
      <c r="P50" s="344"/>
      <c r="Q50" s="344">
        <f aca="true" t="shared" si="10" ref="Q50:Q56">+SUM(L50:O50)</f>
        <v>0</v>
      </c>
    </row>
    <row r="51" spans="1:17" ht="51">
      <c r="A51" s="1">
        <f t="shared" si="9"/>
        <v>32</v>
      </c>
      <c r="B51" s="261" t="s">
        <v>481</v>
      </c>
      <c r="C51" s="270" t="s">
        <v>504</v>
      </c>
      <c r="D51" s="76"/>
      <c r="E51" s="104"/>
      <c r="F51" s="23">
        <f>35+45</f>
        <v>80</v>
      </c>
      <c r="G51" s="23"/>
      <c r="H51" s="23"/>
      <c r="I51" s="23"/>
      <c r="J51" s="23"/>
      <c r="L51" s="344"/>
      <c r="M51" s="344"/>
      <c r="N51" s="344"/>
      <c r="O51" s="344"/>
      <c r="P51" s="344"/>
      <c r="Q51" s="344">
        <f t="shared" si="10"/>
        <v>0</v>
      </c>
    </row>
    <row r="52" spans="1:17" ht="25.5">
      <c r="A52" s="1">
        <f t="shared" si="9"/>
        <v>33</v>
      </c>
      <c r="B52" s="261" t="s">
        <v>256</v>
      </c>
      <c r="C52" s="270" t="s">
        <v>67</v>
      </c>
      <c r="D52" s="76"/>
      <c r="E52" s="104"/>
      <c r="F52" s="23">
        <v>12</v>
      </c>
      <c r="G52" s="23"/>
      <c r="H52" s="23"/>
      <c r="I52" s="23"/>
      <c r="J52" s="23"/>
      <c r="L52" s="344">
        <v>0.67</v>
      </c>
      <c r="M52" s="344"/>
      <c r="N52" s="344"/>
      <c r="O52" s="344"/>
      <c r="P52" s="344"/>
      <c r="Q52" s="344">
        <f t="shared" si="10"/>
        <v>0.67</v>
      </c>
    </row>
    <row r="53" spans="1:17" ht="38.25">
      <c r="A53" s="1">
        <f t="shared" si="9"/>
        <v>34</v>
      </c>
      <c r="B53" s="261" t="s">
        <v>258</v>
      </c>
      <c r="C53" s="270" t="s">
        <v>379</v>
      </c>
      <c r="D53" s="76"/>
      <c r="E53" s="104"/>
      <c r="F53" s="23"/>
      <c r="G53" s="23">
        <v>27</v>
      </c>
      <c r="H53" s="23">
        <v>34</v>
      </c>
      <c r="I53" s="23">
        <v>28</v>
      </c>
      <c r="J53" s="23">
        <v>0</v>
      </c>
      <c r="L53" s="344"/>
      <c r="M53" s="344"/>
      <c r="N53" s="344"/>
      <c r="O53" s="344"/>
      <c r="P53" s="344"/>
      <c r="Q53" s="344">
        <f t="shared" si="10"/>
        <v>0</v>
      </c>
    </row>
    <row r="54" spans="1:17" ht="38.25">
      <c r="A54" s="1">
        <f t="shared" si="9"/>
        <v>35</v>
      </c>
      <c r="B54" s="261" t="s">
        <v>258</v>
      </c>
      <c r="C54" s="270" t="s">
        <v>500</v>
      </c>
      <c r="D54" s="76"/>
      <c r="E54" s="104"/>
      <c r="F54" s="23">
        <v>22</v>
      </c>
      <c r="G54" s="23"/>
      <c r="H54" s="23"/>
      <c r="I54" s="23"/>
      <c r="J54" s="23">
        <v>-22</v>
      </c>
      <c r="L54" s="344"/>
      <c r="M54" s="344"/>
      <c r="N54" s="344"/>
      <c r="O54" s="344"/>
      <c r="P54" s="344"/>
      <c r="Q54" s="344">
        <f t="shared" si="10"/>
        <v>0</v>
      </c>
    </row>
    <row r="55" spans="1:17" ht="38.25">
      <c r="A55" s="1">
        <f t="shared" si="9"/>
        <v>36</v>
      </c>
      <c r="B55" s="261" t="s">
        <v>258</v>
      </c>
      <c r="C55" s="270" t="s">
        <v>204</v>
      </c>
      <c r="D55" s="76"/>
      <c r="E55" s="104"/>
      <c r="F55" s="23">
        <v>4</v>
      </c>
      <c r="G55" s="23"/>
      <c r="H55" s="23"/>
      <c r="I55" s="23"/>
      <c r="J55" s="23"/>
      <c r="L55" s="344"/>
      <c r="M55" s="344"/>
      <c r="N55" s="344"/>
      <c r="O55" s="344"/>
      <c r="P55" s="344"/>
      <c r="Q55" s="344">
        <f t="shared" si="10"/>
        <v>0</v>
      </c>
    </row>
    <row r="56" spans="1:17" ht="12.75">
      <c r="A56" s="1">
        <f t="shared" si="9"/>
        <v>37</v>
      </c>
      <c r="B56" s="261" t="s">
        <v>517</v>
      </c>
      <c r="C56" s="270" t="s">
        <v>313</v>
      </c>
      <c r="D56" s="76"/>
      <c r="E56" s="104"/>
      <c r="F56" s="23">
        <v>60</v>
      </c>
      <c r="G56" s="23"/>
      <c r="H56" s="23"/>
      <c r="I56" s="23"/>
      <c r="J56" s="23"/>
      <c r="L56" s="344">
        <v>-1</v>
      </c>
      <c r="M56" s="344"/>
      <c r="N56" s="344"/>
      <c r="O56" s="344"/>
      <c r="P56" s="344"/>
      <c r="Q56" s="344">
        <f t="shared" si="10"/>
        <v>-1</v>
      </c>
    </row>
    <row r="57" spans="2:17" s="21" customFormat="1" ht="12.75">
      <c r="B57" s="7"/>
      <c r="C57" s="8"/>
      <c r="D57" s="78"/>
      <c r="E57" s="38"/>
      <c r="F57" s="9"/>
      <c r="G57" s="9"/>
      <c r="H57" s="9"/>
      <c r="I57" s="9"/>
      <c r="J57" s="9"/>
      <c r="L57" s="347"/>
      <c r="M57" s="347"/>
      <c r="N57" s="347"/>
      <c r="O57" s="347"/>
      <c r="P57" s="347"/>
      <c r="Q57" s="347"/>
    </row>
    <row r="58" spans="2:17" s="21" customFormat="1" ht="13.5" thickBot="1">
      <c r="B58" s="393" t="s">
        <v>63</v>
      </c>
      <c r="C58" s="393"/>
      <c r="D58" s="77"/>
      <c r="E58" s="38"/>
      <c r="F58" s="12">
        <f>+SUM(F47:F56)</f>
        <v>371</v>
      </c>
      <c r="G58" s="12">
        <f>+SUM(G47:G56)</f>
        <v>-83</v>
      </c>
      <c r="H58" s="12">
        <f>+SUM(H47:H56)</f>
        <v>-76</v>
      </c>
      <c r="I58" s="12">
        <f>+SUM(I47:I56)</f>
        <v>28</v>
      </c>
      <c r="J58" s="12">
        <f>+SUM(J47:J56)</f>
        <v>-22</v>
      </c>
      <c r="L58" s="345">
        <f aca="true" t="shared" si="11" ref="L58:Q58">+SUM(L47:L56)</f>
        <v>-0.32999999999999996</v>
      </c>
      <c r="M58" s="345">
        <f t="shared" si="11"/>
        <v>0</v>
      </c>
      <c r="N58" s="345">
        <f t="shared" si="11"/>
        <v>0</v>
      </c>
      <c r="O58" s="345">
        <f t="shared" si="11"/>
        <v>0</v>
      </c>
      <c r="P58" s="345">
        <f t="shared" si="11"/>
        <v>0</v>
      </c>
      <c r="Q58" s="345">
        <f t="shared" si="11"/>
        <v>-0.32999999999999996</v>
      </c>
    </row>
    <row r="59" spans="2:17" s="21" customFormat="1" ht="12.75">
      <c r="B59" s="11"/>
      <c r="C59" s="11"/>
      <c r="D59" s="77"/>
      <c r="E59" s="38"/>
      <c r="F59" s="35"/>
      <c r="G59" s="35"/>
      <c r="H59" s="35"/>
      <c r="I59" s="35"/>
      <c r="J59" s="35"/>
      <c r="L59" s="348"/>
      <c r="M59" s="348"/>
      <c r="N59" s="348"/>
      <c r="O59" s="348"/>
      <c r="P59" s="348"/>
      <c r="Q59" s="348"/>
    </row>
    <row r="60" spans="2:17" s="21" customFormat="1" ht="12.75">
      <c r="B60" s="11" t="s">
        <v>382</v>
      </c>
      <c r="C60" s="14"/>
      <c r="D60" s="78"/>
      <c r="E60" s="38"/>
      <c r="F60" s="10"/>
      <c r="G60" s="10"/>
      <c r="H60" s="10"/>
      <c r="I60" s="10"/>
      <c r="J60" s="10"/>
      <c r="L60" s="350"/>
      <c r="M60" s="350"/>
      <c r="N60" s="350"/>
      <c r="O60" s="350"/>
      <c r="P60" s="350"/>
      <c r="Q60" s="350"/>
    </row>
    <row r="61" spans="1:17" ht="12.75">
      <c r="A61" s="1">
        <f>A56+1</f>
        <v>38</v>
      </c>
      <c r="B61" s="4" t="s">
        <v>255</v>
      </c>
      <c r="C61" s="5" t="s">
        <v>375</v>
      </c>
      <c r="D61" s="78"/>
      <c r="E61" s="38"/>
      <c r="F61" s="6">
        <v>-12</v>
      </c>
      <c r="G61" s="6"/>
      <c r="H61" s="6"/>
      <c r="I61" s="6"/>
      <c r="J61" s="6"/>
      <c r="L61" s="346"/>
      <c r="M61" s="346"/>
      <c r="N61" s="346"/>
      <c r="O61" s="346"/>
      <c r="P61" s="346"/>
      <c r="Q61" s="346">
        <f>+SUM(L61:O61)</f>
        <v>0</v>
      </c>
    </row>
    <row r="62" spans="1:17" ht="25.5">
      <c r="A62" s="1">
        <f>+A61+1</f>
        <v>39</v>
      </c>
      <c r="B62" s="4" t="s">
        <v>256</v>
      </c>
      <c r="C62" s="5" t="s">
        <v>401</v>
      </c>
      <c r="D62" s="78"/>
      <c r="E62" s="38"/>
      <c r="F62" s="6">
        <v>-15</v>
      </c>
      <c r="G62" s="6"/>
      <c r="H62" s="6"/>
      <c r="I62" s="6"/>
      <c r="J62" s="6"/>
      <c r="L62" s="346"/>
      <c r="M62" s="346"/>
      <c r="N62" s="346"/>
      <c r="O62" s="346"/>
      <c r="P62" s="346"/>
      <c r="Q62" s="346">
        <f>+SUM(L62:O62)</f>
        <v>0</v>
      </c>
    </row>
    <row r="63" spans="1:17" ht="25.5">
      <c r="A63" s="1">
        <f>A62+1</f>
        <v>40</v>
      </c>
      <c r="B63" s="4" t="s">
        <v>258</v>
      </c>
      <c r="C63" s="5" t="s">
        <v>374</v>
      </c>
      <c r="D63" s="78"/>
      <c r="E63" s="38"/>
      <c r="F63" s="6">
        <v>27</v>
      </c>
      <c r="G63" s="6"/>
      <c r="H63" s="6"/>
      <c r="I63" s="6"/>
      <c r="J63" s="6"/>
      <c r="L63" s="346"/>
      <c r="M63" s="346"/>
      <c r="N63" s="346"/>
      <c r="O63" s="346"/>
      <c r="P63" s="346"/>
      <c r="Q63" s="346">
        <f>+SUM(L63:O63)</f>
        <v>0</v>
      </c>
    </row>
    <row r="64" spans="2:17" s="21" customFormat="1" ht="12.75">
      <c r="B64" s="13"/>
      <c r="C64" s="14"/>
      <c r="D64" s="78"/>
      <c r="E64" s="38"/>
      <c r="F64" s="10"/>
      <c r="G64" s="10"/>
      <c r="H64" s="10"/>
      <c r="I64" s="10"/>
      <c r="J64" s="10"/>
      <c r="L64" s="350"/>
      <c r="M64" s="350"/>
      <c r="N64" s="350"/>
      <c r="O64" s="350"/>
      <c r="P64" s="350"/>
      <c r="Q64" s="350"/>
    </row>
    <row r="65" spans="2:17" s="21" customFormat="1" ht="13.5" thickBot="1">
      <c r="B65" s="393" t="s">
        <v>383</v>
      </c>
      <c r="C65" s="393"/>
      <c r="D65" s="77"/>
      <c r="E65" s="38"/>
      <c r="F65" s="12">
        <f>SUM(F61:F64)</f>
        <v>0</v>
      </c>
      <c r="G65" s="12">
        <f>SUM(G61:G64)</f>
        <v>0</v>
      </c>
      <c r="H65" s="12">
        <f>SUM(H61:H64)</f>
        <v>0</v>
      </c>
      <c r="I65" s="12">
        <f>SUM(I61:I64)</f>
        <v>0</v>
      </c>
      <c r="J65" s="12">
        <f>SUM(J61:J64)</f>
        <v>0</v>
      </c>
      <c r="L65" s="345">
        <f aca="true" t="shared" si="12" ref="L65:Q65">SUM(L61:L64)</f>
        <v>0</v>
      </c>
      <c r="M65" s="345">
        <f t="shared" si="12"/>
        <v>0</v>
      </c>
      <c r="N65" s="345">
        <f t="shared" si="12"/>
        <v>0</v>
      </c>
      <c r="O65" s="345">
        <f t="shared" si="12"/>
        <v>0</v>
      </c>
      <c r="P65" s="345">
        <f t="shared" si="12"/>
        <v>0</v>
      </c>
      <c r="Q65" s="345">
        <f t="shared" si="12"/>
        <v>0</v>
      </c>
    </row>
    <row r="66" spans="2:17" s="21" customFormat="1" ht="11.25" customHeight="1">
      <c r="B66" s="13"/>
      <c r="C66" s="14"/>
      <c r="D66" s="78"/>
      <c r="E66" s="38"/>
      <c r="F66" s="10"/>
      <c r="G66" s="10"/>
      <c r="H66" s="10"/>
      <c r="I66" s="10"/>
      <c r="J66" s="10"/>
      <c r="L66" s="350"/>
      <c r="M66" s="350"/>
      <c r="N66" s="350"/>
      <c r="O66" s="350"/>
      <c r="P66" s="350"/>
      <c r="Q66" s="350"/>
    </row>
    <row r="67" spans="2:17" s="21" customFormat="1" ht="12.75">
      <c r="B67" s="17" t="s">
        <v>59</v>
      </c>
      <c r="C67" s="18"/>
      <c r="D67" s="78"/>
      <c r="E67" s="38"/>
      <c r="F67" s="15"/>
      <c r="G67" s="15"/>
      <c r="H67" s="15"/>
      <c r="I67" s="15"/>
      <c r="J67" s="15"/>
      <c r="L67" s="349"/>
      <c r="M67" s="349"/>
      <c r="N67" s="349"/>
      <c r="O67" s="349"/>
      <c r="P67" s="349"/>
      <c r="Q67" s="349"/>
    </row>
    <row r="68" spans="1:17" ht="25.5">
      <c r="A68" s="1">
        <f>A63+1</f>
        <v>41</v>
      </c>
      <c r="B68" s="261" t="s">
        <v>258</v>
      </c>
      <c r="C68" s="270" t="s">
        <v>317</v>
      </c>
      <c r="D68" s="76"/>
      <c r="E68" s="104"/>
      <c r="F68" s="23">
        <v>11</v>
      </c>
      <c r="G68" s="23"/>
      <c r="H68" s="23"/>
      <c r="I68" s="23"/>
      <c r="J68" s="23"/>
      <c r="L68" s="344"/>
      <c r="M68" s="344"/>
      <c r="N68" s="344"/>
      <c r="O68" s="344"/>
      <c r="P68" s="344"/>
      <c r="Q68" s="344">
        <f>+SUM(L68:O68)</f>
        <v>0</v>
      </c>
    </row>
    <row r="69" spans="6:17" ht="12.75">
      <c r="F69" s="29"/>
      <c r="G69" s="29"/>
      <c r="H69" s="29"/>
      <c r="I69" s="29"/>
      <c r="J69" s="29"/>
      <c r="L69" s="341"/>
      <c r="M69" s="341"/>
      <c r="N69" s="341"/>
      <c r="O69" s="341"/>
      <c r="P69" s="341"/>
      <c r="Q69" s="341"/>
    </row>
    <row r="70" spans="2:17" s="21" customFormat="1" ht="13.5" customHeight="1" thickBot="1">
      <c r="B70" s="393" t="s">
        <v>60</v>
      </c>
      <c r="C70" s="393"/>
      <c r="D70" s="77"/>
      <c r="E70" s="38"/>
      <c r="F70" s="12">
        <f aca="true" t="shared" si="13" ref="F70:Q70">SUM(F68:F69)</f>
        <v>11</v>
      </c>
      <c r="G70" s="12">
        <f t="shared" si="13"/>
        <v>0</v>
      </c>
      <c r="H70" s="12">
        <f t="shared" si="13"/>
        <v>0</v>
      </c>
      <c r="I70" s="12">
        <f t="shared" si="13"/>
        <v>0</v>
      </c>
      <c r="J70" s="12">
        <f t="shared" si="13"/>
        <v>0</v>
      </c>
      <c r="K70" s="35">
        <f t="shared" si="13"/>
        <v>0</v>
      </c>
      <c r="L70" s="345">
        <f t="shared" si="13"/>
        <v>0</v>
      </c>
      <c r="M70" s="345">
        <f t="shared" si="13"/>
        <v>0</v>
      </c>
      <c r="N70" s="345">
        <f t="shared" si="13"/>
        <v>0</v>
      </c>
      <c r="O70" s="345">
        <f t="shared" si="13"/>
        <v>0</v>
      </c>
      <c r="P70" s="345">
        <f t="shared" si="13"/>
        <v>0</v>
      </c>
      <c r="Q70" s="345">
        <f t="shared" si="13"/>
        <v>0</v>
      </c>
    </row>
    <row r="71" spans="6:17" ht="12.75">
      <c r="F71" s="29"/>
      <c r="G71" s="29"/>
      <c r="H71" s="29"/>
      <c r="I71" s="29"/>
      <c r="J71" s="29"/>
      <c r="L71" s="341"/>
      <c r="M71" s="341"/>
      <c r="N71" s="341"/>
      <c r="O71" s="341"/>
      <c r="P71" s="341"/>
      <c r="Q71" s="341"/>
    </row>
    <row r="72" spans="2:17" s="21" customFormat="1" ht="13.5" customHeight="1" thickBot="1">
      <c r="B72" s="393" t="s">
        <v>341</v>
      </c>
      <c r="C72" s="393"/>
      <c r="D72" s="77"/>
      <c r="E72" s="38"/>
      <c r="F72" s="12">
        <f>+F70+F65+F44+F31+F11+F58</f>
        <v>-651</v>
      </c>
      <c r="G72" s="12">
        <f>+G70+G65+G44+G31+G11+G58</f>
        <v>-399</v>
      </c>
      <c r="H72" s="12">
        <f>+H70+H65+H44+H31+H11+H58</f>
        <v>-145</v>
      </c>
      <c r="I72" s="12">
        <f>+I70+I65+I44+I31+I11+I58</f>
        <v>-217</v>
      </c>
      <c r="J72" s="12">
        <f>+J70+J65+J44+J31+J11+J58</f>
        <v>-111</v>
      </c>
      <c r="L72" s="345">
        <f aca="true" t="shared" si="14" ref="L72:Q72">+L70+L65+L44+L11+L58+L31</f>
        <v>1.67</v>
      </c>
      <c r="M72" s="345">
        <f t="shared" si="14"/>
        <v>-4</v>
      </c>
      <c r="N72" s="345">
        <f t="shared" si="14"/>
        <v>-3</v>
      </c>
      <c r="O72" s="345">
        <f t="shared" si="14"/>
        <v>3</v>
      </c>
      <c r="P72" s="345">
        <f t="shared" si="14"/>
        <v>0</v>
      </c>
      <c r="Q72" s="345">
        <f t="shared" si="14"/>
        <v>-2.33</v>
      </c>
    </row>
    <row r="73" spans="2:17" s="21" customFormat="1" ht="13.5" customHeight="1">
      <c r="B73" s="11"/>
      <c r="C73" s="11"/>
      <c r="D73" s="77"/>
      <c r="E73" s="38"/>
      <c r="F73" s="35"/>
      <c r="G73" s="35"/>
      <c r="H73" s="35"/>
      <c r="I73" s="35"/>
      <c r="J73" s="35"/>
      <c r="L73" s="348"/>
      <c r="M73" s="348"/>
      <c r="N73" s="348"/>
      <c r="O73" s="348"/>
      <c r="P73" s="348"/>
      <c r="Q73" s="348"/>
    </row>
    <row r="74" spans="2:17" s="21" customFormat="1" ht="15" customHeight="1" thickBot="1">
      <c r="B74" s="393" t="s">
        <v>6</v>
      </c>
      <c r="C74" s="393"/>
      <c r="D74" s="11"/>
      <c r="E74" s="48"/>
      <c r="F74" s="12">
        <f>F5+F72</f>
        <v>2995</v>
      </c>
      <c r="G74" s="12">
        <f>G5+G72</f>
        <v>2596</v>
      </c>
      <c r="H74" s="12">
        <f>H5+H72</f>
        <v>2451</v>
      </c>
      <c r="I74" s="12">
        <f>I5+I72</f>
        <v>2234</v>
      </c>
      <c r="J74" s="35"/>
      <c r="L74" s="348"/>
      <c r="M74" s="348"/>
      <c r="N74" s="348"/>
      <c r="O74" s="348"/>
      <c r="P74" s="348"/>
      <c r="Q74" s="348"/>
    </row>
    <row r="75" spans="6:10" ht="12.75">
      <c r="F75" s="29"/>
      <c r="G75" s="29"/>
      <c r="H75" s="29"/>
      <c r="I75" s="29"/>
      <c r="J75" s="29"/>
    </row>
    <row r="76" spans="2:10" ht="12.75" hidden="1">
      <c r="B76" s="2" t="s">
        <v>270</v>
      </c>
      <c r="D76" s="21"/>
      <c r="F76" s="35">
        <f>-1128.205+F72</f>
        <v>-1779.205</v>
      </c>
      <c r="G76" s="35">
        <f>F76+G72</f>
        <v>-2178.205</v>
      </c>
      <c r="H76" s="35">
        <f>G76+H72</f>
        <v>-2323.205</v>
      </c>
      <c r="I76" s="35">
        <f>H76+I72</f>
        <v>-2540.205</v>
      </c>
      <c r="J76" s="35">
        <f>I76+J72</f>
        <v>-2651.205</v>
      </c>
    </row>
    <row r="77" spans="2:10" ht="12.75" hidden="1">
      <c r="B77" s="2" t="s">
        <v>467</v>
      </c>
      <c r="C77" s="2"/>
      <c r="D77" s="21"/>
      <c r="F77" s="35">
        <v>-1381.955</v>
      </c>
      <c r="G77" s="35">
        <v>-2085.765</v>
      </c>
      <c r="H77" s="35">
        <v>-2377.765</v>
      </c>
      <c r="I77" s="35">
        <v>-2733.768</v>
      </c>
      <c r="J77" s="35">
        <v>-3090.721</v>
      </c>
    </row>
    <row r="78" spans="2:10" ht="12.75" hidden="1">
      <c r="B78" s="2" t="s">
        <v>473</v>
      </c>
      <c r="D78" s="21"/>
      <c r="F78" s="35">
        <f>F77-F76</f>
        <v>397.25</v>
      </c>
      <c r="G78" s="35">
        <f>G77-G76</f>
        <v>92.44000000000005</v>
      </c>
      <c r="H78" s="35">
        <f>H77-H76</f>
        <v>-54.559999999999945</v>
      </c>
      <c r="I78" s="35">
        <f>I77-I76</f>
        <v>-193.5630000000001</v>
      </c>
      <c r="J78" s="35">
        <f>J77-J76</f>
        <v>-439.5160000000001</v>
      </c>
    </row>
    <row r="80" spans="2:3" ht="12.75">
      <c r="B80" s="43"/>
      <c r="C80" s="2" t="s">
        <v>469</v>
      </c>
    </row>
    <row r="83" ht="12.75" hidden="1">
      <c r="L83" s="352"/>
    </row>
    <row r="84" spans="3:12" ht="12.75" hidden="1">
      <c r="C84" s="33" t="s">
        <v>472</v>
      </c>
      <c r="D84" s="21"/>
      <c r="E84" s="297" t="s">
        <v>445</v>
      </c>
      <c r="F84" s="296" t="s">
        <v>72</v>
      </c>
      <c r="G84" s="292" t="s">
        <v>76</v>
      </c>
      <c r="H84" s="296" t="s">
        <v>73</v>
      </c>
      <c r="I84" s="296" t="s">
        <v>74</v>
      </c>
      <c r="J84" s="296" t="s">
        <v>407</v>
      </c>
      <c r="K84" s="21"/>
      <c r="L84" s="257" t="s">
        <v>446</v>
      </c>
    </row>
    <row r="85" spans="3:12" ht="12.75" hidden="1">
      <c r="C85" s="33"/>
      <c r="D85" s="21"/>
      <c r="E85" s="293" t="s">
        <v>454</v>
      </c>
      <c r="F85" s="295">
        <f>F39</f>
        <v>0</v>
      </c>
      <c r="G85" s="295">
        <f>G39</f>
        <v>0</v>
      </c>
      <c r="H85" s="295">
        <f>H39</f>
        <v>0</v>
      </c>
      <c r="I85" s="295">
        <f>I39</f>
        <v>-150</v>
      </c>
      <c r="J85" s="295">
        <f>J39</f>
        <v>0</v>
      </c>
      <c r="K85" s="201"/>
      <c r="L85" s="353">
        <f>SUM(F85:I85)</f>
        <v>-150</v>
      </c>
    </row>
    <row r="86" spans="3:12" ht="12.75" hidden="1">
      <c r="C86" s="33"/>
      <c r="D86" s="21"/>
      <c r="E86" s="293" t="s">
        <v>510</v>
      </c>
      <c r="F86" s="295"/>
      <c r="G86" s="295"/>
      <c r="H86" s="295"/>
      <c r="I86" s="295"/>
      <c r="J86" s="295"/>
      <c r="K86" s="201"/>
      <c r="L86" s="353">
        <f>SUM(F86:I86)</f>
        <v>0</v>
      </c>
    </row>
    <row r="87" spans="3:12" ht="12.75" hidden="1">
      <c r="C87" s="33"/>
      <c r="D87" s="21"/>
      <c r="E87" s="293" t="s">
        <v>511</v>
      </c>
      <c r="F87" s="295">
        <f>F34+F35+F36+F37+F38+F40+F41+F42</f>
        <v>-300</v>
      </c>
      <c r="G87" s="295">
        <f>G34+G35+G36+G37+G38+G40+G41+G42</f>
        <v>-85</v>
      </c>
      <c r="H87" s="295">
        <f>H34+H35+H36+H37+H38+H40+H41+H42</f>
        <v>0</v>
      </c>
      <c r="I87" s="295">
        <f>I34+I35+I36+I37+I38+I40+I41+I42</f>
        <v>0</v>
      </c>
      <c r="J87" s="295">
        <f>J34+J35+J36+J37+J38+J40+J41+J42</f>
        <v>0</v>
      </c>
      <c r="K87" s="201"/>
      <c r="L87" s="353">
        <f>SUM(F87:I87)</f>
        <v>-385</v>
      </c>
    </row>
    <row r="88" spans="3:12" ht="12.75" hidden="1">
      <c r="C88" s="33"/>
      <c r="D88" s="21"/>
      <c r="E88" s="251" t="s">
        <v>446</v>
      </c>
      <c r="F88" s="294">
        <f>SUM(F85:F87)</f>
        <v>-300</v>
      </c>
      <c r="G88" s="290">
        <f aca="true" t="shared" si="15" ref="G88:L88">SUM(G85:G87)</f>
        <v>-85</v>
      </c>
      <c r="H88" s="294">
        <f t="shared" si="15"/>
        <v>0</v>
      </c>
      <c r="I88" s="294">
        <f t="shared" si="15"/>
        <v>-150</v>
      </c>
      <c r="J88" s="294">
        <f t="shared" si="15"/>
        <v>0</v>
      </c>
      <c r="K88" s="153"/>
      <c r="L88" s="354">
        <f t="shared" si="15"/>
        <v>-535</v>
      </c>
    </row>
    <row r="89" spans="3:12" ht="12.75" hidden="1">
      <c r="C89" s="33"/>
      <c r="D89" s="21"/>
      <c r="L89" s="352"/>
    </row>
    <row r="90" spans="3:12" ht="12.75" hidden="1">
      <c r="C90" s="33" t="s">
        <v>485</v>
      </c>
      <c r="D90" s="21"/>
      <c r="E90" s="297" t="s">
        <v>445</v>
      </c>
      <c r="F90" s="296" t="s">
        <v>72</v>
      </c>
      <c r="G90" s="292" t="s">
        <v>76</v>
      </c>
      <c r="H90" s="296" t="s">
        <v>73</v>
      </c>
      <c r="I90" s="296" t="s">
        <v>74</v>
      </c>
      <c r="J90" s="296" t="s">
        <v>407</v>
      </c>
      <c r="K90" s="21"/>
      <c r="L90" s="257" t="s">
        <v>446</v>
      </c>
    </row>
    <row r="91" spans="3:12" ht="12.75" hidden="1">
      <c r="C91" s="33"/>
      <c r="D91" s="21"/>
      <c r="E91" s="293" t="s">
        <v>454</v>
      </c>
      <c r="F91" s="295">
        <f>F26</f>
        <v>-44</v>
      </c>
      <c r="G91" s="295">
        <f>G26</f>
        <v>-60</v>
      </c>
      <c r="H91" s="295">
        <f>H26</f>
        <v>0</v>
      </c>
      <c r="I91" s="295">
        <f>I26</f>
        <v>0</v>
      </c>
      <c r="J91" s="295" t="e">
        <f>J26+#REF!</f>
        <v>#REF!</v>
      </c>
      <c r="K91" s="295" t="e">
        <f>K17+#REF!+K22+K26+#REF!</f>
        <v>#REF!</v>
      </c>
      <c r="L91" s="353">
        <f>SUM(F91:I91)</f>
        <v>-104</v>
      </c>
    </row>
    <row r="92" spans="3:12" ht="12.75" hidden="1">
      <c r="C92" s="33"/>
      <c r="D92" s="21"/>
      <c r="E92" s="293" t="s">
        <v>510</v>
      </c>
      <c r="F92" s="295">
        <f>F14+F15+F16+F17+F19+F18+F22+F28+F20+F21</f>
        <v>-676</v>
      </c>
      <c r="G92" s="295">
        <f>G14+G15+G16+G17+G19+G18+G22+G28+G20+G21</f>
        <v>-296</v>
      </c>
      <c r="H92" s="295">
        <f>H14+H15+H16+H17+H19+H18+H22+H28+H20+H21</f>
        <v>-212</v>
      </c>
      <c r="I92" s="295">
        <f>I14+I15+I16+I17+I19+I18+I22+I28+I20+I21</f>
        <v>-224</v>
      </c>
      <c r="J92" s="295">
        <f>J14+J15+J16+J17+J19+J18+J22+J28+J20+J21</f>
        <v>-225</v>
      </c>
      <c r="K92" s="201"/>
      <c r="L92" s="353">
        <f>SUM(F92:I92)</f>
        <v>-1408</v>
      </c>
    </row>
    <row r="93" spans="3:12" ht="12.75" hidden="1">
      <c r="C93" s="33"/>
      <c r="D93" s="21"/>
      <c r="E93" s="293" t="s">
        <v>511</v>
      </c>
      <c r="F93" s="295">
        <f>F23+F24+F25+F27+F29</f>
        <v>-179</v>
      </c>
      <c r="G93" s="295">
        <f>G23+G24+G25+G27+G29</f>
        <v>-20</v>
      </c>
      <c r="H93" s="295">
        <f>H23+H24+H25+H27+H29</f>
        <v>-8</v>
      </c>
      <c r="I93" s="295">
        <f>I23+I24+I25+I27+I29</f>
        <v>-30</v>
      </c>
      <c r="J93" s="295">
        <f>J23+J24+J25+J27+J29</f>
        <v>-30</v>
      </c>
      <c r="K93" s="201"/>
      <c r="L93" s="353">
        <f>SUM(F93:I93)</f>
        <v>-237</v>
      </c>
    </row>
    <row r="94" spans="3:12" ht="12.75" hidden="1">
      <c r="C94" s="33"/>
      <c r="D94" s="21"/>
      <c r="E94" s="251" t="s">
        <v>446</v>
      </c>
      <c r="F94" s="294">
        <f>SUM(F91:F93)</f>
        <v>-899</v>
      </c>
      <c r="G94" s="290">
        <f>SUM(G91:G93)</f>
        <v>-376</v>
      </c>
      <c r="H94" s="294">
        <f>SUM(H91:H93)</f>
        <v>-220</v>
      </c>
      <c r="I94" s="294">
        <f>SUM(I91:I93)</f>
        <v>-254</v>
      </c>
      <c r="J94" s="294" t="e">
        <f>SUM(J91:J93)</f>
        <v>#REF!</v>
      </c>
      <c r="K94" s="153"/>
      <c r="L94" s="354">
        <f>SUM(L91:L93)</f>
        <v>-1749</v>
      </c>
    </row>
    <row r="95" spans="3:12" ht="12.75" hidden="1">
      <c r="C95" s="33"/>
      <c r="D95" s="21"/>
      <c r="L95" s="352"/>
    </row>
    <row r="96" spans="3:12" ht="12.75" hidden="1">
      <c r="C96" s="33" t="s">
        <v>27</v>
      </c>
      <c r="D96" s="21"/>
      <c r="E96" s="297" t="s">
        <v>445</v>
      </c>
      <c r="F96" s="296" t="s">
        <v>72</v>
      </c>
      <c r="G96" s="292" t="s">
        <v>76</v>
      </c>
      <c r="H96" s="296" t="s">
        <v>73</v>
      </c>
      <c r="I96" s="296" t="s">
        <v>74</v>
      </c>
      <c r="J96" s="296" t="s">
        <v>407</v>
      </c>
      <c r="K96" s="21"/>
      <c r="L96" s="257" t="s">
        <v>446</v>
      </c>
    </row>
    <row r="97" spans="4:12" ht="12.75" hidden="1">
      <c r="D97" s="21"/>
      <c r="E97" s="293" t="s">
        <v>454</v>
      </c>
      <c r="F97" s="295"/>
      <c r="G97" s="295"/>
      <c r="H97" s="295"/>
      <c r="I97" s="295"/>
      <c r="J97" s="295"/>
      <c r="K97" s="201"/>
      <c r="L97" s="353">
        <f>SUM(F97:I97)</f>
        <v>0</v>
      </c>
    </row>
    <row r="98" spans="4:12" ht="12.75" hidden="1">
      <c r="D98" s="21"/>
      <c r="E98" s="293" t="s">
        <v>510</v>
      </c>
      <c r="F98" s="295"/>
      <c r="G98" s="295"/>
      <c r="H98" s="295"/>
      <c r="I98" s="295"/>
      <c r="J98" s="295"/>
      <c r="K98" s="201"/>
      <c r="L98" s="353">
        <f>SUM(F98:I98)</f>
        <v>0</v>
      </c>
    </row>
    <row r="99" spans="4:12" ht="12.75" hidden="1">
      <c r="D99" s="21"/>
      <c r="E99" s="293" t="s">
        <v>511</v>
      </c>
      <c r="F99" s="295"/>
      <c r="G99" s="295"/>
      <c r="H99" s="295"/>
      <c r="I99" s="295"/>
      <c r="J99" s="295"/>
      <c r="K99" s="201"/>
      <c r="L99" s="353">
        <f>SUM(F99:I99)</f>
        <v>0</v>
      </c>
    </row>
    <row r="100" spans="4:12" ht="12.75" hidden="1">
      <c r="D100" s="21"/>
      <c r="E100" s="251" t="s">
        <v>446</v>
      </c>
      <c r="F100" s="294">
        <f>SUM(F97:F99)</f>
        <v>0</v>
      </c>
      <c r="G100" s="290">
        <f>SUM(G97:G99)</f>
        <v>0</v>
      </c>
      <c r="H100" s="294">
        <f>SUM(H97:H99)</f>
        <v>0</v>
      </c>
      <c r="I100" s="294">
        <f>SUM(I97:I99)</f>
        <v>0</v>
      </c>
      <c r="J100" s="294">
        <f>SUM(J97:J99)</f>
        <v>0</v>
      </c>
      <c r="K100" s="153"/>
      <c r="L100" s="340">
        <f>SUM(L97:L99)</f>
        <v>0</v>
      </c>
    </row>
  </sheetData>
  <sheetProtection/>
  <mergeCells count="12">
    <mergeCell ref="L2:Q2"/>
    <mergeCell ref="B72:C72"/>
    <mergeCell ref="B33:C33"/>
    <mergeCell ref="B44:C44"/>
    <mergeCell ref="B58:C58"/>
    <mergeCell ref="B70:C70"/>
    <mergeCell ref="B65:C65"/>
    <mergeCell ref="B74:C74"/>
    <mergeCell ref="B1:I1"/>
    <mergeCell ref="B5:C5"/>
    <mergeCell ref="B31:C31"/>
    <mergeCell ref="B11:C11"/>
  </mergeCells>
  <conditionalFormatting sqref="E70:Q70 E11:J11 E44:J68 L44:Q68 L14:Q42 E8:J9 L8:Q9 E14:J42 L11:Q11 F74:J74 L72:Q74 E72:J7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21.xml><?xml version="1.0" encoding="utf-8"?>
<worksheet xmlns="http://schemas.openxmlformats.org/spreadsheetml/2006/main" xmlns:r="http://schemas.openxmlformats.org/officeDocument/2006/relationships">
  <sheetPr>
    <tabColor indexed="11"/>
  </sheetPr>
  <dimension ref="A1:Q82"/>
  <sheetViews>
    <sheetView workbookViewId="0" topLeftCell="A1">
      <pane xSplit="4" ySplit="2" topLeftCell="E30" activePane="bottomRight" state="frozen"/>
      <selection pane="topLeft" activeCell="G37" sqref="G37"/>
      <selection pane="topRight" activeCell="G37" sqref="G37"/>
      <selection pane="bottomLeft" activeCell="G37" sqref="G37"/>
      <selection pane="bottomRight" activeCell="F48" sqref="F48:I51"/>
    </sheetView>
  </sheetViews>
  <sheetFormatPr defaultColWidth="9.140625" defaultRowHeight="12.75"/>
  <cols>
    <col min="1" max="1" width="5.28125" style="1" bestFit="1" customWidth="1"/>
    <col min="2" max="2" width="18.57421875" style="1" bestFit="1" customWidth="1"/>
    <col min="3" max="3" width="58.140625" style="1" customWidth="1"/>
    <col min="4" max="4" width="4.00390625" style="21" customWidth="1"/>
    <col min="5" max="5" width="9.00390625" style="62"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6.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407" t="s">
        <v>414</v>
      </c>
      <c r="C1" s="407"/>
      <c r="D1" s="407"/>
      <c r="E1" s="407"/>
      <c r="F1" s="407"/>
      <c r="G1" s="407"/>
      <c r="H1" s="407"/>
      <c r="I1" s="407"/>
      <c r="J1" s="149"/>
    </row>
    <row r="2" spans="1:17" ht="22.5" customHeight="1">
      <c r="A2" s="244"/>
      <c r="C2" s="2" t="s">
        <v>41</v>
      </c>
      <c r="D2" s="19"/>
      <c r="E2" s="61"/>
      <c r="F2" s="33" t="s">
        <v>72</v>
      </c>
      <c r="G2" s="33" t="s">
        <v>76</v>
      </c>
      <c r="H2" s="33" t="s">
        <v>73</v>
      </c>
      <c r="I2" s="33" t="s">
        <v>74</v>
      </c>
      <c r="J2" s="33" t="s">
        <v>407</v>
      </c>
      <c r="L2" s="391" t="s">
        <v>278</v>
      </c>
      <c r="M2" s="391"/>
      <c r="N2" s="391"/>
      <c r="O2" s="391"/>
      <c r="P2" s="391"/>
      <c r="Q2" s="391"/>
    </row>
    <row r="3" spans="3:17" ht="39"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7" ht="12.75">
      <c r="B4" s="397"/>
      <c r="C4" s="397"/>
      <c r="D4" s="46"/>
      <c r="E4" s="24"/>
      <c r="F4" s="35"/>
      <c r="G4" s="35"/>
      <c r="H4" s="35"/>
      <c r="I4" s="35"/>
      <c r="J4" s="35"/>
      <c r="L4" s="150"/>
      <c r="M4" s="150"/>
      <c r="N4" s="150"/>
      <c r="O4" s="150"/>
      <c r="P4" s="150"/>
      <c r="Q4" s="150"/>
    </row>
    <row r="5" spans="2:17" ht="12.75">
      <c r="B5" s="3"/>
      <c r="C5" s="33" t="s">
        <v>5</v>
      </c>
      <c r="D5" s="46"/>
      <c r="E5" s="24"/>
      <c r="F5" s="386">
        <v>5247</v>
      </c>
      <c r="G5" s="386">
        <f>F57+-300</f>
        <v>4766</v>
      </c>
      <c r="H5" s="386">
        <f>G57</f>
        <v>4411</v>
      </c>
      <c r="I5" s="386">
        <f>H57</f>
        <v>4345</v>
      </c>
      <c r="J5" s="35"/>
      <c r="L5" s="150"/>
      <c r="M5" s="150"/>
      <c r="N5" s="150"/>
      <c r="O5" s="150"/>
      <c r="P5" s="150"/>
      <c r="Q5" s="150"/>
    </row>
    <row r="6" spans="6:17" ht="11.25" customHeight="1">
      <c r="F6" s="29"/>
      <c r="G6" s="29"/>
      <c r="H6" s="29"/>
      <c r="I6" s="29"/>
      <c r="J6" s="29"/>
      <c r="L6" s="150"/>
      <c r="M6" s="150"/>
      <c r="N6" s="150"/>
      <c r="O6" s="150"/>
      <c r="P6" s="150"/>
      <c r="Q6" s="150"/>
    </row>
    <row r="7" spans="2:17" ht="12.75">
      <c r="B7" s="2" t="s">
        <v>44</v>
      </c>
      <c r="F7" s="29"/>
      <c r="G7" s="29"/>
      <c r="H7" s="29"/>
      <c r="I7" s="29"/>
      <c r="J7" s="29"/>
      <c r="L7" s="151"/>
      <c r="M7" s="151"/>
      <c r="N7" s="151"/>
      <c r="O7" s="151"/>
      <c r="P7" s="151"/>
      <c r="Q7" s="151"/>
    </row>
    <row r="8" spans="1:17" ht="25.5">
      <c r="A8" s="1">
        <v>1</v>
      </c>
      <c r="B8" s="261" t="s">
        <v>222</v>
      </c>
      <c r="C8" s="270" t="s">
        <v>223</v>
      </c>
      <c r="D8" s="14"/>
      <c r="E8" s="71" t="s">
        <v>84</v>
      </c>
      <c r="F8" s="23"/>
      <c r="G8" s="23">
        <v>-5</v>
      </c>
      <c r="H8" s="23">
        <v>-5</v>
      </c>
      <c r="I8" s="23">
        <v>-5</v>
      </c>
      <c r="J8" s="23">
        <v>-5</v>
      </c>
      <c r="L8" s="344"/>
      <c r="M8" s="344"/>
      <c r="N8" s="344"/>
      <c r="O8" s="344"/>
      <c r="P8" s="344"/>
      <c r="Q8" s="344">
        <f aca="true" t="shared" si="0" ref="Q8:Q17">+SUM(L8:O8)</f>
        <v>0</v>
      </c>
    </row>
    <row r="9" spans="1:17" ht="25.5">
      <c r="A9" s="1">
        <f aca="true" t="shared" si="1" ref="A9:A17">+A8+1</f>
        <v>2</v>
      </c>
      <c r="B9" s="261" t="s">
        <v>224</v>
      </c>
      <c r="C9" s="270" t="s">
        <v>143</v>
      </c>
      <c r="D9" s="14"/>
      <c r="E9" s="71" t="s">
        <v>80</v>
      </c>
      <c r="F9" s="23">
        <v>-1</v>
      </c>
      <c r="G9" s="23">
        <v>-2</v>
      </c>
      <c r="H9" s="23"/>
      <c r="I9" s="23">
        <v>-3</v>
      </c>
      <c r="J9" s="23">
        <v>-3</v>
      </c>
      <c r="L9" s="344"/>
      <c r="M9" s="344"/>
      <c r="N9" s="344"/>
      <c r="O9" s="344"/>
      <c r="P9" s="344"/>
      <c r="Q9" s="344">
        <f t="shared" si="0"/>
        <v>0</v>
      </c>
    </row>
    <row r="10" spans="1:17" ht="25.5">
      <c r="A10" s="1">
        <f t="shared" si="1"/>
        <v>3</v>
      </c>
      <c r="B10" s="261" t="s">
        <v>222</v>
      </c>
      <c r="C10" s="270" t="s">
        <v>400</v>
      </c>
      <c r="D10" s="14"/>
      <c r="E10" s="71" t="s">
        <v>83</v>
      </c>
      <c r="F10" s="23"/>
      <c r="G10" s="23">
        <v>-10</v>
      </c>
      <c r="H10" s="23">
        <v>-30</v>
      </c>
      <c r="I10" s="23"/>
      <c r="J10" s="23"/>
      <c r="L10" s="344"/>
      <c r="M10" s="344"/>
      <c r="N10" s="344"/>
      <c r="O10" s="344"/>
      <c r="P10" s="344"/>
      <c r="Q10" s="344">
        <f t="shared" si="0"/>
        <v>0</v>
      </c>
    </row>
    <row r="11" spans="1:17" ht="12.75">
      <c r="A11" s="1">
        <f t="shared" si="1"/>
        <v>4</v>
      </c>
      <c r="B11" s="261" t="s">
        <v>455</v>
      </c>
      <c r="C11" s="270" t="s">
        <v>229</v>
      </c>
      <c r="D11" s="14"/>
      <c r="E11" s="71" t="s">
        <v>80</v>
      </c>
      <c r="F11" s="23"/>
      <c r="G11" s="23">
        <v>-5</v>
      </c>
      <c r="H11" s="23"/>
      <c r="I11" s="23"/>
      <c r="J11" s="23">
        <v>-5</v>
      </c>
      <c r="L11" s="344"/>
      <c r="M11" s="344"/>
      <c r="N11" s="344"/>
      <c r="O11" s="344"/>
      <c r="P11" s="344"/>
      <c r="Q11" s="344">
        <f t="shared" si="0"/>
        <v>0</v>
      </c>
    </row>
    <row r="12" spans="1:17" ht="25.5">
      <c r="A12" s="1">
        <f t="shared" si="1"/>
        <v>5</v>
      </c>
      <c r="B12" s="261" t="s">
        <v>222</v>
      </c>
      <c r="C12" s="270" t="s">
        <v>230</v>
      </c>
      <c r="D12" s="14"/>
      <c r="E12" s="71" t="s">
        <v>84</v>
      </c>
      <c r="F12" s="23">
        <v>-25</v>
      </c>
      <c r="G12" s="23">
        <v>-14</v>
      </c>
      <c r="H12" s="23">
        <v>-17</v>
      </c>
      <c r="I12" s="23">
        <v>-18</v>
      </c>
      <c r="J12" s="23">
        <v>-25</v>
      </c>
      <c r="L12" s="344"/>
      <c r="M12" s="344"/>
      <c r="N12" s="344"/>
      <c r="O12" s="344"/>
      <c r="P12" s="344"/>
      <c r="Q12" s="344">
        <f t="shared" si="0"/>
        <v>0</v>
      </c>
    </row>
    <row r="13" spans="1:17" ht="25.5">
      <c r="A13" s="1">
        <f t="shared" si="1"/>
        <v>6</v>
      </c>
      <c r="B13" s="261" t="s">
        <v>222</v>
      </c>
      <c r="C13" s="270" t="s">
        <v>231</v>
      </c>
      <c r="D13" s="14"/>
      <c r="E13" s="71" t="s">
        <v>80</v>
      </c>
      <c r="F13" s="23">
        <v>-7</v>
      </c>
      <c r="G13" s="23">
        <v>-10</v>
      </c>
      <c r="H13" s="23"/>
      <c r="I13" s="23">
        <v>-5</v>
      </c>
      <c r="J13" s="23">
        <v>-20</v>
      </c>
      <c r="L13" s="344"/>
      <c r="M13" s="344"/>
      <c r="N13" s="344"/>
      <c r="O13" s="344"/>
      <c r="P13" s="344"/>
      <c r="Q13" s="344">
        <f t="shared" si="0"/>
        <v>0</v>
      </c>
    </row>
    <row r="14" spans="1:17" ht="38.25">
      <c r="A14" s="1">
        <f t="shared" si="1"/>
        <v>7</v>
      </c>
      <c r="B14" s="261" t="s">
        <v>222</v>
      </c>
      <c r="C14" s="270" t="s">
        <v>232</v>
      </c>
      <c r="D14" s="14"/>
      <c r="E14" s="71" t="s">
        <v>84</v>
      </c>
      <c r="F14" s="23"/>
      <c r="G14" s="23">
        <v>-10</v>
      </c>
      <c r="H14" s="23"/>
      <c r="I14" s="23">
        <v>-10</v>
      </c>
      <c r="J14" s="23">
        <v>-20</v>
      </c>
      <c r="L14" s="344"/>
      <c r="M14" s="344"/>
      <c r="N14" s="344"/>
      <c r="O14" s="344"/>
      <c r="P14" s="344"/>
      <c r="Q14" s="344">
        <f t="shared" si="0"/>
        <v>0</v>
      </c>
    </row>
    <row r="15" spans="1:17" ht="12.75">
      <c r="A15" s="1">
        <f t="shared" si="1"/>
        <v>8</v>
      </c>
      <c r="B15" s="4" t="s">
        <v>222</v>
      </c>
      <c r="C15" s="5" t="s">
        <v>144</v>
      </c>
      <c r="D15" s="14"/>
      <c r="E15" s="71" t="s">
        <v>84</v>
      </c>
      <c r="F15" s="6"/>
      <c r="G15" s="6">
        <v>-6</v>
      </c>
      <c r="H15" s="6"/>
      <c r="I15" s="6"/>
      <c r="J15" s="6"/>
      <c r="L15" s="346"/>
      <c r="M15" s="346"/>
      <c r="N15" s="346"/>
      <c r="O15" s="346"/>
      <c r="P15" s="346"/>
      <c r="Q15" s="346">
        <f t="shared" si="0"/>
        <v>0</v>
      </c>
    </row>
    <row r="16" spans="1:17" ht="12.75">
      <c r="A16" s="1">
        <f t="shared" si="1"/>
        <v>9</v>
      </c>
      <c r="B16" s="4" t="s">
        <v>222</v>
      </c>
      <c r="C16" s="5" t="s">
        <v>355</v>
      </c>
      <c r="D16" s="14"/>
      <c r="E16" s="71" t="s">
        <v>84</v>
      </c>
      <c r="F16" s="6">
        <v>-1</v>
      </c>
      <c r="G16" s="6">
        <v>-1</v>
      </c>
      <c r="H16" s="6"/>
      <c r="I16" s="6"/>
      <c r="J16" s="6"/>
      <c r="L16" s="346"/>
      <c r="M16" s="346"/>
      <c r="N16" s="346"/>
      <c r="O16" s="346"/>
      <c r="P16" s="346"/>
      <c r="Q16" s="346">
        <f t="shared" si="0"/>
        <v>0</v>
      </c>
    </row>
    <row r="17" spans="1:17" ht="25.5">
      <c r="A17" s="1">
        <f t="shared" si="1"/>
        <v>10</v>
      </c>
      <c r="B17" s="261" t="s">
        <v>235</v>
      </c>
      <c r="C17" s="274" t="s">
        <v>554</v>
      </c>
      <c r="D17" s="14"/>
      <c r="E17" s="71" t="s">
        <v>84</v>
      </c>
      <c r="F17" s="275"/>
      <c r="G17" s="275"/>
      <c r="H17" s="69">
        <v>-10</v>
      </c>
      <c r="I17" s="69"/>
      <c r="J17" s="69">
        <v>-30</v>
      </c>
      <c r="L17" s="344"/>
      <c r="M17" s="344"/>
      <c r="N17" s="344"/>
      <c r="O17" s="344"/>
      <c r="P17" s="344"/>
      <c r="Q17" s="344">
        <f t="shared" si="0"/>
        <v>0</v>
      </c>
    </row>
    <row r="18" spans="2:17" s="21" customFormat="1" ht="12.75">
      <c r="B18" s="7"/>
      <c r="C18" s="8"/>
      <c r="D18" s="14"/>
      <c r="E18" s="63"/>
      <c r="F18" s="9"/>
      <c r="G18" s="9"/>
      <c r="H18" s="9"/>
      <c r="I18" s="9"/>
      <c r="J18" s="9"/>
      <c r="L18" s="347"/>
      <c r="M18" s="347"/>
      <c r="N18" s="347"/>
      <c r="O18" s="347"/>
      <c r="P18" s="347"/>
      <c r="Q18" s="347"/>
    </row>
    <row r="19" spans="2:17" s="21" customFormat="1" ht="13.5" thickBot="1">
      <c r="B19" s="393" t="s">
        <v>53</v>
      </c>
      <c r="C19" s="393"/>
      <c r="D19" s="11"/>
      <c r="E19" s="63"/>
      <c r="F19" s="12">
        <f>SUM(F8:F18)</f>
        <v>-34</v>
      </c>
      <c r="G19" s="12">
        <f>SUM(G8:G18)</f>
        <v>-63</v>
      </c>
      <c r="H19" s="12">
        <f>SUM(H8:H18)</f>
        <v>-62</v>
      </c>
      <c r="I19" s="12">
        <f>SUM(I8:I18)</f>
        <v>-41</v>
      </c>
      <c r="J19" s="12">
        <f>SUM(J8:J18)</f>
        <v>-108</v>
      </c>
      <c r="L19" s="345">
        <f aca="true" t="shared" si="2" ref="L19:Q19">+SUM(L8:L16)</f>
        <v>0</v>
      </c>
      <c r="M19" s="345">
        <f t="shared" si="2"/>
        <v>0</v>
      </c>
      <c r="N19" s="345">
        <f t="shared" si="2"/>
        <v>0</v>
      </c>
      <c r="O19" s="345">
        <f t="shared" si="2"/>
        <v>0</v>
      </c>
      <c r="P19" s="345">
        <f t="shared" si="2"/>
        <v>0</v>
      </c>
      <c r="Q19" s="345">
        <f t="shared" si="2"/>
        <v>0</v>
      </c>
    </row>
    <row r="20" spans="2:17" s="21" customFormat="1" ht="12.75">
      <c r="B20" s="11"/>
      <c r="C20" s="11"/>
      <c r="D20" s="11"/>
      <c r="E20" s="63"/>
      <c r="F20" s="35"/>
      <c r="G20" s="35"/>
      <c r="H20" s="35"/>
      <c r="I20" s="35"/>
      <c r="J20" s="35"/>
      <c r="L20" s="351"/>
      <c r="M20" s="351"/>
      <c r="N20" s="351"/>
      <c r="O20" s="351"/>
      <c r="P20" s="351"/>
      <c r="Q20" s="351"/>
    </row>
    <row r="21" spans="2:17" s="21" customFormat="1" ht="12.75">
      <c r="B21" s="393" t="s">
        <v>54</v>
      </c>
      <c r="C21" s="393"/>
      <c r="D21" s="11"/>
      <c r="E21" s="63"/>
      <c r="F21" s="15"/>
      <c r="G21" s="15"/>
      <c r="H21" s="15"/>
      <c r="I21" s="15"/>
      <c r="J21" s="15"/>
      <c r="L21" s="351"/>
      <c r="M21" s="351"/>
      <c r="N21" s="351"/>
      <c r="O21" s="351"/>
      <c r="P21" s="351"/>
      <c r="Q21" s="351"/>
    </row>
    <row r="22" spans="1:17" ht="25.5">
      <c r="A22" s="1">
        <f>+A17+1</f>
        <v>11</v>
      </c>
      <c r="B22" s="261" t="s">
        <v>222</v>
      </c>
      <c r="C22" s="270" t="s">
        <v>356</v>
      </c>
      <c r="D22" s="14"/>
      <c r="E22" s="71" t="s">
        <v>84</v>
      </c>
      <c r="F22" s="69"/>
      <c r="G22" s="69">
        <v>-30</v>
      </c>
      <c r="H22" s="69"/>
      <c r="I22" s="69"/>
      <c r="J22" s="69"/>
      <c r="L22" s="344"/>
      <c r="M22" s="344"/>
      <c r="N22" s="344"/>
      <c r="O22" s="344"/>
      <c r="P22" s="344"/>
      <c r="Q22" s="344">
        <f>+SUM(L22:O22)</f>
        <v>0</v>
      </c>
    </row>
    <row r="23" spans="2:17" s="21" customFormat="1" ht="12.75">
      <c r="B23" s="7"/>
      <c r="C23" s="8"/>
      <c r="D23" s="14"/>
      <c r="E23" s="63"/>
      <c r="F23" s="10"/>
      <c r="G23" s="10"/>
      <c r="H23" s="10"/>
      <c r="I23" s="10"/>
      <c r="J23" s="10"/>
      <c r="L23" s="351"/>
      <c r="M23" s="351"/>
      <c r="N23" s="351"/>
      <c r="O23" s="351"/>
      <c r="P23" s="351"/>
      <c r="Q23" s="351"/>
    </row>
    <row r="24" spans="2:17" s="21" customFormat="1" ht="13.5" thickBot="1">
      <c r="B24" s="393" t="s">
        <v>55</v>
      </c>
      <c r="C24" s="393"/>
      <c r="D24" s="11"/>
      <c r="E24" s="63"/>
      <c r="F24" s="12">
        <f>SUM(F22:F23)</f>
        <v>0</v>
      </c>
      <c r="G24" s="12">
        <f>SUM(G22:G23)</f>
        <v>-30</v>
      </c>
      <c r="H24" s="12">
        <f>SUM(H22:H23)</f>
        <v>0</v>
      </c>
      <c r="I24" s="12">
        <f>SUM(I22:I23)</f>
        <v>0</v>
      </c>
      <c r="J24" s="12">
        <f>SUM(J22:J23)</f>
        <v>0</v>
      </c>
      <c r="L24" s="345">
        <f aca="true" t="shared" si="3" ref="L24:Q24">+SUM(L22:L22)</f>
        <v>0</v>
      </c>
      <c r="M24" s="345">
        <f t="shared" si="3"/>
        <v>0</v>
      </c>
      <c r="N24" s="345">
        <f t="shared" si="3"/>
        <v>0</v>
      </c>
      <c r="O24" s="345">
        <f t="shared" si="3"/>
        <v>0</v>
      </c>
      <c r="P24" s="345">
        <f t="shared" si="3"/>
        <v>0</v>
      </c>
      <c r="Q24" s="345">
        <f t="shared" si="3"/>
        <v>0</v>
      </c>
    </row>
    <row r="25" spans="2:17" s="21" customFormat="1" ht="12.75">
      <c r="B25" s="11"/>
      <c r="C25" s="11"/>
      <c r="D25" s="11"/>
      <c r="E25" s="63"/>
      <c r="F25" s="35"/>
      <c r="G25" s="35"/>
      <c r="H25" s="35"/>
      <c r="I25" s="35"/>
      <c r="J25" s="35"/>
      <c r="L25" s="351"/>
      <c r="M25" s="351"/>
      <c r="N25" s="351"/>
      <c r="O25" s="351"/>
      <c r="P25" s="351"/>
      <c r="Q25" s="351"/>
    </row>
    <row r="26" spans="2:17" s="21" customFormat="1" ht="12.75">
      <c r="B26" s="393" t="s">
        <v>56</v>
      </c>
      <c r="C26" s="393"/>
      <c r="D26" s="11"/>
      <c r="E26" s="63"/>
      <c r="F26" s="15"/>
      <c r="G26" s="15"/>
      <c r="H26" s="15"/>
      <c r="I26" s="15"/>
      <c r="J26" s="15"/>
      <c r="L26" s="351"/>
      <c r="M26" s="351"/>
      <c r="N26" s="351"/>
      <c r="O26" s="351"/>
      <c r="P26" s="351"/>
      <c r="Q26" s="351"/>
    </row>
    <row r="27" spans="1:17" ht="38.25">
      <c r="A27" s="1">
        <f>+A22+1</f>
        <v>12</v>
      </c>
      <c r="B27" s="261" t="s">
        <v>235</v>
      </c>
      <c r="C27" s="270" t="s">
        <v>240</v>
      </c>
      <c r="D27" s="14"/>
      <c r="E27" s="71" t="s">
        <v>80</v>
      </c>
      <c r="F27" s="276">
        <v>-48</v>
      </c>
      <c r="G27" s="276">
        <v>36</v>
      </c>
      <c r="H27" s="276"/>
      <c r="I27" s="276">
        <v>-13</v>
      </c>
      <c r="J27" s="276">
        <v>62</v>
      </c>
      <c r="L27" s="344"/>
      <c r="M27" s="344"/>
      <c r="N27" s="344"/>
      <c r="O27" s="344"/>
      <c r="P27" s="344"/>
      <c r="Q27" s="344">
        <f aca="true" t="shared" si="4" ref="Q27:Q32">+SUM(L27:O27)</f>
        <v>0</v>
      </c>
    </row>
    <row r="28" spans="1:17" ht="25.5">
      <c r="A28" s="1">
        <f>+A27+1</f>
        <v>13</v>
      </c>
      <c r="B28" s="261" t="s">
        <v>235</v>
      </c>
      <c r="C28" s="270" t="s">
        <v>431</v>
      </c>
      <c r="D28" s="14"/>
      <c r="E28" s="380" t="s">
        <v>84</v>
      </c>
      <c r="F28" s="67">
        <v>-70</v>
      </c>
      <c r="G28" s="67"/>
      <c r="H28" s="67"/>
      <c r="I28" s="67"/>
      <c r="J28" s="67"/>
      <c r="L28" s="344"/>
      <c r="M28" s="344"/>
      <c r="N28" s="344"/>
      <c r="O28" s="344"/>
      <c r="P28" s="344"/>
      <c r="Q28" s="344">
        <f t="shared" si="4"/>
        <v>0</v>
      </c>
    </row>
    <row r="29" spans="1:17" ht="25.5">
      <c r="A29" s="1">
        <f>+A28+1</f>
        <v>14</v>
      </c>
      <c r="B29" s="261" t="s">
        <v>222</v>
      </c>
      <c r="C29" s="270" t="s">
        <v>244</v>
      </c>
      <c r="D29" s="14"/>
      <c r="E29" s="71" t="s">
        <v>80</v>
      </c>
      <c r="F29" s="69">
        <v>-15</v>
      </c>
      <c r="G29" s="69"/>
      <c r="H29" s="69"/>
      <c r="I29" s="69"/>
      <c r="J29" s="69"/>
      <c r="L29" s="344"/>
      <c r="M29" s="344">
        <v>0.5</v>
      </c>
      <c r="N29" s="344"/>
      <c r="O29" s="344"/>
      <c r="P29" s="344"/>
      <c r="Q29" s="344">
        <f t="shared" si="4"/>
        <v>0.5</v>
      </c>
    </row>
    <row r="30" spans="1:17" ht="12.75">
      <c r="A30" s="1">
        <f>+A29+1</f>
        <v>15</v>
      </c>
      <c r="B30" s="261" t="s">
        <v>222</v>
      </c>
      <c r="C30" s="270" t="s">
        <v>245</v>
      </c>
      <c r="D30" s="14"/>
      <c r="E30" s="71" t="s">
        <v>84</v>
      </c>
      <c r="F30" s="69"/>
      <c r="G30" s="69"/>
      <c r="H30" s="69"/>
      <c r="I30" s="69">
        <v>-13</v>
      </c>
      <c r="J30" s="69">
        <v>-27</v>
      </c>
      <c r="L30" s="344"/>
      <c r="M30" s="344"/>
      <c r="N30" s="344"/>
      <c r="O30" s="344"/>
      <c r="P30" s="344"/>
      <c r="Q30" s="344">
        <f t="shared" si="4"/>
        <v>0</v>
      </c>
    </row>
    <row r="31" spans="1:17" ht="12.75">
      <c r="A31" s="1">
        <f>+A30+1</f>
        <v>16</v>
      </c>
      <c r="B31" s="261" t="s">
        <v>222</v>
      </c>
      <c r="C31" s="270" t="s">
        <v>247</v>
      </c>
      <c r="D31" s="14"/>
      <c r="E31" s="71" t="s">
        <v>80</v>
      </c>
      <c r="F31" s="69"/>
      <c r="G31" s="69"/>
      <c r="H31" s="69"/>
      <c r="I31" s="69">
        <v>-8</v>
      </c>
      <c r="J31" s="69"/>
      <c r="L31" s="344"/>
      <c r="M31" s="344"/>
      <c r="N31" s="344"/>
      <c r="O31" s="344"/>
      <c r="P31" s="344"/>
      <c r="Q31" s="344">
        <f t="shared" si="4"/>
        <v>0</v>
      </c>
    </row>
    <row r="32" spans="1:17" ht="12.75">
      <c r="A32" s="1">
        <f>A31+1</f>
        <v>17</v>
      </c>
      <c r="B32" s="261" t="s">
        <v>222</v>
      </c>
      <c r="C32" s="274" t="s">
        <v>380</v>
      </c>
      <c r="D32" s="14"/>
      <c r="E32" s="71" t="s">
        <v>84</v>
      </c>
      <c r="F32" s="275"/>
      <c r="G32" s="69">
        <v>-10</v>
      </c>
      <c r="H32" s="69">
        <v>-10</v>
      </c>
      <c r="I32" s="69"/>
      <c r="J32" s="69"/>
      <c r="L32" s="344"/>
      <c r="M32" s="344"/>
      <c r="N32" s="344"/>
      <c r="O32" s="344"/>
      <c r="P32" s="344"/>
      <c r="Q32" s="344">
        <f t="shared" si="4"/>
        <v>0</v>
      </c>
    </row>
    <row r="33" spans="1:17" ht="25.5">
      <c r="A33" s="1">
        <f>A32+1</f>
        <v>18</v>
      </c>
      <c r="B33" s="261" t="s">
        <v>235</v>
      </c>
      <c r="C33" s="274" t="s">
        <v>266</v>
      </c>
      <c r="D33" s="14"/>
      <c r="E33" s="71" t="s">
        <v>84</v>
      </c>
      <c r="F33" s="275"/>
      <c r="G33" s="69">
        <v>-300</v>
      </c>
      <c r="H33" s="69"/>
      <c r="I33" s="69"/>
      <c r="J33" s="69"/>
      <c r="L33" s="344"/>
      <c r="M33" s="344"/>
      <c r="N33" s="344"/>
      <c r="O33" s="344"/>
      <c r="P33" s="344"/>
      <c r="Q33" s="344">
        <f>+SUM(L33:O33)</f>
        <v>0</v>
      </c>
    </row>
    <row r="34" spans="1:17" s="21" customFormat="1" ht="12.75">
      <c r="A34" s="1"/>
      <c r="B34" s="7"/>
      <c r="C34" s="8"/>
      <c r="D34" s="14"/>
      <c r="E34" s="63"/>
      <c r="F34" s="70"/>
      <c r="G34" s="70"/>
      <c r="H34" s="70"/>
      <c r="I34" s="70"/>
      <c r="J34" s="70"/>
      <c r="L34" s="351"/>
      <c r="M34" s="351"/>
      <c r="N34" s="351"/>
      <c r="O34" s="351"/>
      <c r="P34" s="351"/>
      <c r="Q34" s="351"/>
    </row>
    <row r="35" spans="2:17" s="21" customFormat="1" ht="13.5" thickBot="1">
      <c r="B35" s="393" t="s">
        <v>58</v>
      </c>
      <c r="C35" s="393"/>
      <c r="D35" s="11"/>
      <c r="E35" s="63"/>
      <c r="F35" s="12">
        <f>SUM(F27:F34)</f>
        <v>-133</v>
      </c>
      <c r="G35" s="12">
        <f>SUM(G27:G34)</f>
        <v>-274</v>
      </c>
      <c r="H35" s="12">
        <f>SUM(H27:H34)</f>
        <v>-10</v>
      </c>
      <c r="I35" s="12">
        <f>SUM(I27:I34)</f>
        <v>-34</v>
      </c>
      <c r="J35" s="12">
        <f>SUM(J27:J34)</f>
        <v>35</v>
      </c>
      <c r="L35" s="345">
        <f aca="true" t="shared" si="5" ref="L35:Q35">+SUM(L27:L32)</f>
        <v>0</v>
      </c>
      <c r="M35" s="345">
        <f t="shared" si="5"/>
        <v>0.5</v>
      </c>
      <c r="N35" s="345">
        <f t="shared" si="5"/>
        <v>0</v>
      </c>
      <c r="O35" s="345">
        <f t="shared" si="5"/>
        <v>0</v>
      </c>
      <c r="P35" s="345">
        <f t="shared" si="5"/>
        <v>0</v>
      </c>
      <c r="Q35" s="345">
        <f t="shared" si="5"/>
        <v>0.5</v>
      </c>
    </row>
    <row r="36" spans="2:17" s="21" customFormat="1" ht="12.75">
      <c r="B36" s="11"/>
      <c r="C36" s="11"/>
      <c r="D36" s="11"/>
      <c r="E36" s="63"/>
      <c r="F36" s="35"/>
      <c r="G36" s="35"/>
      <c r="H36" s="35"/>
      <c r="I36" s="35"/>
      <c r="J36" s="35"/>
      <c r="L36" s="351"/>
      <c r="M36" s="351"/>
      <c r="N36" s="351"/>
      <c r="O36" s="351"/>
      <c r="P36" s="351"/>
      <c r="Q36" s="351"/>
    </row>
    <row r="37" spans="2:17" s="21" customFormat="1" ht="12.75" customHeight="1">
      <c r="B37" s="393" t="s">
        <v>250</v>
      </c>
      <c r="C37" s="393"/>
      <c r="D37" s="11"/>
      <c r="E37" s="63"/>
      <c r="F37" s="72"/>
      <c r="G37" s="72"/>
      <c r="H37" s="72"/>
      <c r="I37" s="72"/>
      <c r="J37" s="72"/>
      <c r="L37" s="351"/>
      <c r="M37" s="351"/>
      <c r="N37" s="351"/>
      <c r="O37" s="351"/>
      <c r="P37" s="351"/>
      <c r="Q37" s="351"/>
    </row>
    <row r="38" spans="1:17" s="21" customFormat="1" ht="38.25" customHeight="1">
      <c r="A38" s="21">
        <f>A33+1</f>
        <v>19</v>
      </c>
      <c r="B38" s="261" t="s">
        <v>235</v>
      </c>
      <c r="C38" s="261" t="s">
        <v>251</v>
      </c>
      <c r="D38" s="13"/>
      <c r="E38" s="63"/>
      <c r="F38" s="69">
        <v>12</v>
      </c>
      <c r="G38" s="69">
        <v>12</v>
      </c>
      <c r="H38" s="69">
        <v>6</v>
      </c>
      <c r="I38" s="69">
        <v>2</v>
      </c>
      <c r="J38" s="69">
        <v>28</v>
      </c>
      <c r="L38" s="344"/>
      <c r="M38" s="344"/>
      <c r="N38" s="344"/>
      <c r="O38" s="344"/>
      <c r="P38" s="344"/>
      <c r="Q38" s="344">
        <f>+SUM(L38:O38)</f>
        <v>0</v>
      </c>
    </row>
    <row r="39" spans="2:17" s="21" customFormat="1" ht="12.75">
      <c r="B39" s="7"/>
      <c r="C39" s="8"/>
      <c r="D39" s="14"/>
      <c r="E39" s="63"/>
      <c r="F39" s="70"/>
      <c r="G39" s="70"/>
      <c r="H39" s="70"/>
      <c r="I39" s="70"/>
      <c r="J39" s="70"/>
      <c r="L39" s="351"/>
      <c r="M39" s="351"/>
      <c r="N39" s="351"/>
      <c r="O39" s="351"/>
      <c r="P39" s="351"/>
      <c r="Q39" s="351"/>
    </row>
    <row r="40" spans="2:17" s="21" customFormat="1" ht="13.5" customHeight="1" thickBot="1">
      <c r="B40" s="393" t="s">
        <v>252</v>
      </c>
      <c r="C40" s="393"/>
      <c r="D40" s="11"/>
      <c r="E40" s="63"/>
      <c r="F40" s="12">
        <f>SUM(F38:F38)</f>
        <v>12</v>
      </c>
      <c r="G40" s="12">
        <f>SUM(G38:G38)</f>
        <v>12</v>
      </c>
      <c r="H40" s="12">
        <f>SUM(H38:H38)</f>
        <v>6</v>
      </c>
      <c r="I40" s="12">
        <f>SUM(I38:I38)</f>
        <v>2</v>
      </c>
      <c r="J40" s="12">
        <f>SUM(J38:J38)</f>
        <v>28</v>
      </c>
      <c r="L40" s="345">
        <f aca="true" t="shared" si="6" ref="L40:Q40">+L38</f>
        <v>0</v>
      </c>
      <c r="M40" s="345">
        <f t="shared" si="6"/>
        <v>0</v>
      </c>
      <c r="N40" s="345">
        <f t="shared" si="6"/>
        <v>0</v>
      </c>
      <c r="O40" s="345">
        <f t="shared" si="6"/>
        <v>0</v>
      </c>
      <c r="P40" s="345">
        <f t="shared" si="6"/>
        <v>0</v>
      </c>
      <c r="Q40" s="345">
        <f t="shared" si="6"/>
        <v>0</v>
      </c>
    </row>
    <row r="41" spans="2:17" s="21" customFormat="1" ht="12.75">
      <c r="B41" s="13"/>
      <c r="C41" s="14"/>
      <c r="D41" s="14"/>
      <c r="E41" s="63"/>
      <c r="F41" s="74"/>
      <c r="G41" s="74"/>
      <c r="H41" s="74"/>
      <c r="I41" s="74"/>
      <c r="J41" s="74"/>
      <c r="L41" s="351"/>
      <c r="M41" s="351"/>
      <c r="N41" s="351"/>
      <c r="O41" s="351"/>
      <c r="P41" s="351"/>
      <c r="Q41" s="351"/>
    </row>
    <row r="42" spans="2:17" ht="12.75">
      <c r="B42" s="409" t="s">
        <v>61</v>
      </c>
      <c r="C42" s="409"/>
      <c r="D42" s="11"/>
      <c r="E42" s="63"/>
      <c r="F42" s="72"/>
      <c r="G42" s="72"/>
      <c r="H42" s="72"/>
      <c r="I42" s="72"/>
      <c r="J42" s="72"/>
      <c r="L42" s="341"/>
      <c r="M42" s="341"/>
      <c r="N42" s="341"/>
      <c r="O42" s="341"/>
      <c r="P42" s="341"/>
      <c r="Q42" s="341"/>
    </row>
    <row r="43" spans="1:17" s="21" customFormat="1" ht="12.75">
      <c r="A43" s="21">
        <f>+A38+1</f>
        <v>20</v>
      </c>
      <c r="B43" s="261" t="s">
        <v>235</v>
      </c>
      <c r="C43" s="270" t="s">
        <v>458</v>
      </c>
      <c r="D43" s="13"/>
      <c r="E43" s="63"/>
      <c r="F43" s="69">
        <v>8</v>
      </c>
      <c r="G43" s="69"/>
      <c r="H43" s="69"/>
      <c r="I43" s="69"/>
      <c r="J43" s="69"/>
      <c r="L43" s="344"/>
      <c r="M43" s="344"/>
      <c r="N43" s="344"/>
      <c r="O43" s="344"/>
      <c r="P43" s="344"/>
      <c r="Q43" s="344">
        <f>+SUM(L43:O43)</f>
        <v>0</v>
      </c>
    </row>
    <row r="44" spans="2:17" s="21" customFormat="1" ht="12.75">
      <c r="B44" s="7"/>
      <c r="C44" s="8"/>
      <c r="D44" s="14"/>
      <c r="E44" s="63"/>
      <c r="F44" s="70"/>
      <c r="G44" s="70"/>
      <c r="H44" s="70"/>
      <c r="I44" s="70"/>
      <c r="J44" s="70"/>
      <c r="L44" s="347"/>
      <c r="M44" s="347"/>
      <c r="N44" s="347"/>
      <c r="O44" s="347"/>
      <c r="P44" s="347"/>
      <c r="Q44" s="347"/>
    </row>
    <row r="45" spans="2:17" s="21" customFormat="1" ht="13.5" customHeight="1" thickBot="1">
      <c r="B45" s="393" t="s">
        <v>63</v>
      </c>
      <c r="C45" s="393"/>
      <c r="D45" s="11"/>
      <c r="E45" s="63"/>
      <c r="F45" s="12">
        <f>+SUM(F43:F43)</f>
        <v>8</v>
      </c>
      <c r="G45" s="12">
        <f>+SUM(G43:G43)</f>
        <v>0</v>
      </c>
      <c r="H45" s="12">
        <f>+SUM(H43:H43)</f>
        <v>0</v>
      </c>
      <c r="I45" s="12">
        <f>+SUM(I43:I43)</f>
        <v>0</v>
      </c>
      <c r="J45" s="12">
        <f>+SUM(J43:J43)</f>
        <v>0</v>
      </c>
      <c r="L45" s="345">
        <f aca="true" t="shared" si="7" ref="L45:Q45">+SUM(L43:L43)</f>
        <v>0</v>
      </c>
      <c r="M45" s="345">
        <f t="shared" si="7"/>
        <v>0</v>
      </c>
      <c r="N45" s="345">
        <f t="shared" si="7"/>
        <v>0</v>
      </c>
      <c r="O45" s="345">
        <f t="shared" si="7"/>
        <v>0</v>
      </c>
      <c r="P45" s="345">
        <f t="shared" si="7"/>
        <v>0</v>
      </c>
      <c r="Q45" s="345">
        <f t="shared" si="7"/>
        <v>0</v>
      </c>
    </row>
    <row r="46" spans="2:17" s="21" customFormat="1" ht="11.25" customHeight="1">
      <c r="B46" s="13"/>
      <c r="C46" s="14"/>
      <c r="D46" s="14"/>
      <c r="E46" s="63"/>
      <c r="F46" s="74"/>
      <c r="G46" s="74"/>
      <c r="H46" s="74"/>
      <c r="I46" s="74"/>
      <c r="J46" s="74"/>
      <c r="L46" s="350"/>
      <c r="M46" s="350"/>
      <c r="N46" s="350"/>
      <c r="O46" s="350"/>
      <c r="P46" s="350"/>
      <c r="Q46" s="350"/>
    </row>
    <row r="47" spans="2:17" s="21" customFormat="1" ht="12.75">
      <c r="B47" s="17" t="s">
        <v>382</v>
      </c>
      <c r="C47" s="18"/>
      <c r="D47" s="14"/>
      <c r="E47" s="63"/>
      <c r="F47" s="72"/>
      <c r="G47" s="72"/>
      <c r="H47" s="72"/>
      <c r="I47" s="72"/>
      <c r="J47" s="72"/>
      <c r="L47" s="349"/>
      <c r="M47" s="349"/>
      <c r="N47" s="349"/>
      <c r="O47" s="349"/>
      <c r="P47" s="349"/>
      <c r="Q47" s="349"/>
    </row>
    <row r="48" spans="1:17" ht="12.75">
      <c r="A48" s="21">
        <f>+A43+1</f>
        <v>21</v>
      </c>
      <c r="B48" s="4" t="s">
        <v>222</v>
      </c>
      <c r="C48" s="5" t="s">
        <v>261</v>
      </c>
      <c r="D48" s="14"/>
      <c r="E48" s="63"/>
      <c r="F48" s="66">
        <v>-2</v>
      </c>
      <c r="G48" s="66"/>
      <c r="H48" s="66"/>
      <c r="I48" s="66"/>
      <c r="J48" s="66"/>
      <c r="L48" s="356"/>
      <c r="M48" s="356"/>
      <c r="N48" s="356"/>
      <c r="O48" s="356"/>
      <c r="P48" s="356"/>
      <c r="Q48" s="346">
        <f>+SUM(L48:O48)</f>
        <v>0</v>
      </c>
    </row>
    <row r="49" spans="1:17" ht="12.75">
      <c r="A49" s="21">
        <f>+A48+1</f>
        <v>22</v>
      </c>
      <c r="B49" s="4" t="s">
        <v>222</v>
      </c>
      <c r="C49" s="5" t="s">
        <v>262</v>
      </c>
      <c r="D49" s="14"/>
      <c r="E49" s="63"/>
      <c r="F49" s="66">
        <v>-25</v>
      </c>
      <c r="G49" s="66"/>
      <c r="H49" s="66"/>
      <c r="I49" s="66"/>
      <c r="J49" s="66"/>
      <c r="L49" s="356"/>
      <c r="M49" s="356"/>
      <c r="N49" s="356"/>
      <c r="O49" s="356"/>
      <c r="P49" s="356"/>
      <c r="Q49" s="346">
        <f>+SUM(L49:O49)</f>
        <v>0</v>
      </c>
    </row>
    <row r="50" spans="1:17" ht="12.75">
      <c r="A50" s="21">
        <f>+A49+1</f>
        <v>23</v>
      </c>
      <c r="B50" s="4" t="s">
        <v>222</v>
      </c>
      <c r="C50" s="5" t="s">
        <v>263</v>
      </c>
      <c r="D50" s="14"/>
      <c r="E50" s="63"/>
      <c r="F50" s="66">
        <v>-5</v>
      </c>
      <c r="G50" s="66"/>
      <c r="H50" s="66"/>
      <c r="I50" s="66"/>
      <c r="J50" s="66"/>
      <c r="L50" s="356"/>
      <c r="M50" s="356"/>
      <c r="N50" s="356"/>
      <c r="O50" s="356"/>
      <c r="P50" s="356"/>
      <c r="Q50" s="346">
        <f>+SUM(L50:O50)</f>
        <v>0</v>
      </c>
    </row>
    <row r="51" spans="1:17" ht="12.75">
      <c r="A51" s="21">
        <f>+A50+1</f>
        <v>24</v>
      </c>
      <c r="B51" s="4" t="s">
        <v>222</v>
      </c>
      <c r="C51" s="5" t="s">
        <v>264</v>
      </c>
      <c r="D51" s="14"/>
      <c r="E51" s="63"/>
      <c r="F51" s="66">
        <v>-2</v>
      </c>
      <c r="G51" s="66"/>
      <c r="H51" s="66"/>
      <c r="I51" s="66"/>
      <c r="J51" s="66"/>
      <c r="L51" s="356"/>
      <c r="M51" s="356"/>
      <c r="N51" s="356"/>
      <c r="O51" s="356"/>
      <c r="P51" s="356"/>
      <c r="Q51" s="346">
        <f>+SUM(L51:O51)</f>
        <v>0</v>
      </c>
    </row>
    <row r="52" spans="5:17" ht="12.75">
      <c r="E52" s="61"/>
      <c r="F52" s="29"/>
      <c r="G52" s="29"/>
      <c r="H52" s="29"/>
      <c r="I52" s="29"/>
      <c r="J52" s="29"/>
      <c r="L52" s="341"/>
      <c r="M52" s="341"/>
      <c r="N52" s="341"/>
      <c r="O52" s="341"/>
      <c r="P52" s="341"/>
      <c r="Q52" s="341"/>
    </row>
    <row r="53" spans="2:17" s="21" customFormat="1" ht="13.5" customHeight="1" thickBot="1">
      <c r="B53" s="393" t="s">
        <v>383</v>
      </c>
      <c r="C53" s="393"/>
      <c r="D53" s="11"/>
      <c r="E53" s="63"/>
      <c r="F53" s="12">
        <f>SUM(F48:F51)</f>
        <v>-34</v>
      </c>
      <c r="G53" s="12">
        <f>SUM(G48:G51)</f>
        <v>0</v>
      </c>
      <c r="H53" s="12">
        <f>SUM(H48:H51)</f>
        <v>0</v>
      </c>
      <c r="I53" s="12">
        <f>SUM(I48:I51)</f>
        <v>0</v>
      </c>
      <c r="J53" s="12">
        <f>SUM(J48:J51)</f>
        <v>0</v>
      </c>
      <c r="L53" s="12">
        <f aca="true" t="shared" si="8" ref="L53:Q53">SUM(L48:L51)</f>
        <v>0</v>
      </c>
      <c r="M53" s="12">
        <f t="shared" si="8"/>
        <v>0</v>
      </c>
      <c r="N53" s="12">
        <f t="shared" si="8"/>
        <v>0</v>
      </c>
      <c r="O53" s="12">
        <f t="shared" si="8"/>
        <v>0</v>
      </c>
      <c r="P53" s="12">
        <f t="shared" si="8"/>
        <v>0</v>
      </c>
      <c r="Q53" s="12">
        <f t="shared" si="8"/>
        <v>0</v>
      </c>
    </row>
    <row r="54" spans="5:17" ht="12.75">
      <c r="E54" s="61"/>
      <c r="F54" s="29"/>
      <c r="G54" s="29"/>
      <c r="H54" s="29"/>
      <c r="I54" s="29"/>
      <c r="J54" s="29"/>
      <c r="L54" s="341"/>
      <c r="M54" s="341"/>
      <c r="N54" s="341"/>
      <c r="O54" s="341"/>
      <c r="P54" s="341"/>
      <c r="Q54" s="341"/>
    </row>
    <row r="55" spans="2:17" ht="13.5" thickBot="1">
      <c r="B55" s="393" t="s">
        <v>415</v>
      </c>
      <c r="C55" s="393"/>
      <c r="D55" s="11"/>
      <c r="E55" s="63"/>
      <c r="F55" s="12">
        <f>+F40+F35+F24+F19+F53+F45</f>
        <v>-181</v>
      </c>
      <c r="G55" s="12">
        <f>+G40+G35+G24+G19+G53+G45</f>
        <v>-355</v>
      </c>
      <c r="H55" s="12">
        <f>+H40+H35+H24+H19+H53+H45</f>
        <v>-66</v>
      </c>
      <c r="I55" s="12">
        <f>+I40+I35+I24+I19+I53+I45</f>
        <v>-73</v>
      </c>
      <c r="J55" s="12">
        <f>+J40+J35+J24+J19+J53+J45</f>
        <v>-45</v>
      </c>
      <c r="L55" s="345">
        <f aca="true" t="shared" si="9" ref="L55:Q55">+L40+L35+L24+L19+L53+L45</f>
        <v>0</v>
      </c>
      <c r="M55" s="345">
        <f t="shared" si="9"/>
        <v>0.5</v>
      </c>
      <c r="N55" s="345">
        <f t="shared" si="9"/>
        <v>0</v>
      </c>
      <c r="O55" s="345">
        <f t="shared" si="9"/>
        <v>0</v>
      </c>
      <c r="P55" s="345">
        <f t="shared" si="9"/>
        <v>0</v>
      </c>
      <c r="Q55" s="345">
        <f t="shared" si="9"/>
        <v>0.5</v>
      </c>
    </row>
    <row r="56" spans="2:17" ht="12.75">
      <c r="B56" s="11"/>
      <c r="C56" s="11"/>
      <c r="D56" s="11"/>
      <c r="E56" s="63"/>
      <c r="F56" s="35"/>
      <c r="G56" s="35"/>
      <c r="H56" s="35"/>
      <c r="I56" s="35"/>
      <c r="J56" s="35"/>
      <c r="L56" s="348"/>
      <c r="M56" s="348"/>
      <c r="N56" s="348"/>
      <c r="O56" s="348"/>
      <c r="P56" s="348"/>
      <c r="Q56" s="348"/>
    </row>
    <row r="57" spans="2:17" s="21" customFormat="1" ht="15" customHeight="1" thickBot="1">
      <c r="B57" s="393" t="s">
        <v>6</v>
      </c>
      <c r="C57" s="393"/>
      <c r="D57" s="11"/>
      <c r="E57" s="48"/>
      <c r="F57" s="12">
        <f>F5+F55</f>
        <v>5066</v>
      </c>
      <c r="G57" s="12">
        <f>G5+G55</f>
        <v>4411</v>
      </c>
      <c r="H57" s="12">
        <f>H5+H55</f>
        <v>4345</v>
      </c>
      <c r="I57" s="12">
        <f>I5+I55</f>
        <v>4272</v>
      </c>
      <c r="J57" s="35"/>
      <c r="L57" s="348"/>
      <c r="M57" s="348"/>
      <c r="N57" s="348"/>
      <c r="O57" s="348"/>
      <c r="P57" s="348"/>
      <c r="Q57" s="348"/>
    </row>
    <row r="58" spans="5:10" ht="12.75">
      <c r="E58" s="61"/>
      <c r="F58" s="29"/>
      <c r="G58" s="29"/>
      <c r="H58" s="29"/>
      <c r="I58" s="29"/>
      <c r="J58" s="29"/>
    </row>
    <row r="59" spans="2:10" ht="12.75" hidden="1">
      <c r="B59" s="2" t="s">
        <v>270</v>
      </c>
      <c r="E59" s="48"/>
      <c r="F59" s="35">
        <f>3357.12+F55</f>
        <v>3176.12</v>
      </c>
      <c r="G59" s="35">
        <f>F59+G55</f>
        <v>2821.12</v>
      </c>
      <c r="H59" s="35">
        <f>G59+H55</f>
        <v>2755.12</v>
      </c>
      <c r="I59" s="35">
        <f>H59+I55</f>
        <v>2682.12</v>
      </c>
      <c r="J59" s="35">
        <f>I59+J55</f>
        <v>2637.12</v>
      </c>
    </row>
    <row r="60" spans="2:10" ht="12.75" hidden="1">
      <c r="B60" s="2" t="s">
        <v>467</v>
      </c>
      <c r="C60" s="2"/>
      <c r="E60" s="48"/>
      <c r="F60" s="35">
        <v>3192.25</v>
      </c>
      <c r="G60" s="35">
        <v>3052.71</v>
      </c>
      <c r="H60" s="35">
        <v>2958.71</v>
      </c>
      <c r="I60" s="35">
        <v>2899.102</v>
      </c>
      <c r="J60" s="35">
        <v>2840.677</v>
      </c>
    </row>
    <row r="61" spans="2:10" ht="12.75" hidden="1">
      <c r="B61" s="2" t="s">
        <v>473</v>
      </c>
      <c r="E61" s="48"/>
      <c r="F61" s="35">
        <f>F60-F59</f>
        <v>16.13000000000011</v>
      </c>
      <c r="G61" s="35">
        <f>G60-G59</f>
        <v>231.59000000000015</v>
      </c>
      <c r="H61" s="35">
        <f>H60-H59</f>
        <v>203.59000000000015</v>
      </c>
      <c r="I61" s="35">
        <f>I60-I59</f>
        <v>216.98199999999997</v>
      </c>
      <c r="J61" s="35">
        <f>J60-J59</f>
        <v>203.55700000000024</v>
      </c>
    </row>
    <row r="62" ht="12.75">
      <c r="E62" s="61"/>
    </row>
    <row r="63" spans="2:5" ht="12.75">
      <c r="B63" s="43"/>
      <c r="C63" s="2" t="s">
        <v>469</v>
      </c>
      <c r="E63" s="61"/>
    </row>
    <row r="64" ht="12.75">
      <c r="E64" s="61"/>
    </row>
    <row r="66" spans="3:12" ht="12.75" hidden="1">
      <c r="C66" s="33" t="s">
        <v>472</v>
      </c>
      <c r="E66" s="297" t="s">
        <v>445</v>
      </c>
      <c r="F66" s="296" t="s">
        <v>72</v>
      </c>
      <c r="G66" s="292" t="s">
        <v>76</v>
      </c>
      <c r="H66" s="296" t="s">
        <v>73</v>
      </c>
      <c r="I66" s="296" t="s">
        <v>74</v>
      </c>
      <c r="J66" s="296" t="s">
        <v>407</v>
      </c>
      <c r="K66" s="21"/>
      <c r="L66" s="251" t="s">
        <v>446</v>
      </c>
    </row>
    <row r="67" spans="3:12" ht="12.75" hidden="1">
      <c r="C67" s="33"/>
      <c r="E67" s="293" t="s">
        <v>454</v>
      </c>
      <c r="F67" s="295"/>
      <c r="G67" s="295"/>
      <c r="H67" s="295"/>
      <c r="I67" s="295"/>
      <c r="J67" s="295"/>
      <c r="K67" s="201"/>
      <c r="L67" s="291">
        <f>SUM(F67:I67)</f>
        <v>0</v>
      </c>
    </row>
    <row r="68" spans="3:12" ht="12.75" hidden="1">
      <c r="C68" s="33"/>
      <c r="E68" s="293" t="s">
        <v>510</v>
      </c>
      <c r="F68" s="295">
        <f>F30+F32+F28</f>
        <v>-70</v>
      </c>
      <c r="G68" s="295">
        <f>G30+G32+G28</f>
        <v>-10</v>
      </c>
      <c r="H68" s="295">
        <f>H30+H32+H28</f>
        <v>-10</v>
      </c>
      <c r="I68" s="295">
        <f>I30+I32+I28</f>
        <v>-13</v>
      </c>
      <c r="J68" s="295">
        <f>J30+J32+J28</f>
        <v>-27</v>
      </c>
      <c r="K68" s="201"/>
      <c r="L68" s="291">
        <f>SUM(F68:I68)</f>
        <v>-103</v>
      </c>
    </row>
    <row r="69" spans="3:12" ht="12.75" hidden="1">
      <c r="C69" s="33"/>
      <c r="E69" s="293" t="s">
        <v>511</v>
      </c>
      <c r="F69" s="295">
        <f>F27+F29+F31</f>
        <v>-63</v>
      </c>
      <c r="G69" s="295">
        <f>G27+G29+G31</f>
        <v>36</v>
      </c>
      <c r="H69" s="295">
        <f>H27+H29+H31</f>
        <v>0</v>
      </c>
      <c r="I69" s="295">
        <f>I27+I29+I31</f>
        <v>-21</v>
      </c>
      <c r="J69" s="295">
        <f>J27+J29+J31</f>
        <v>62</v>
      </c>
      <c r="K69" s="295"/>
      <c r="L69" s="291">
        <f>SUM(F69:I69)</f>
        <v>-48</v>
      </c>
    </row>
    <row r="70" spans="3:12" ht="12.75" hidden="1">
      <c r="C70" s="33"/>
      <c r="E70" s="251" t="s">
        <v>446</v>
      </c>
      <c r="F70" s="294">
        <f>SUM(F67:F69)</f>
        <v>-133</v>
      </c>
      <c r="G70" s="290">
        <f aca="true" t="shared" si="10" ref="G70:L70">SUM(G67:G69)</f>
        <v>26</v>
      </c>
      <c r="H70" s="294">
        <f t="shared" si="10"/>
        <v>-10</v>
      </c>
      <c r="I70" s="294">
        <f t="shared" si="10"/>
        <v>-34</v>
      </c>
      <c r="J70" s="294">
        <f t="shared" si="10"/>
        <v>35</v>
      </c>
      <c r="K70" s="153"/>
      <c r="L70" s="294">
        <f t="shared" si="10"/>
        <v>-151</v>
      </c>
    </row>
    <row r="71" spans="3:5" ht="12.75" hidden="1">
      <c r="C71" s="33"/>
      <c r="E71" s="48"/>
    </row>
    <row r="72" spans="3:12" ht="12.75" hidden="1">
      <c r="C72" s="33" t="s">
        <v>485</v>
      </c>
      <c r="E72" s="297" t="s">
        <v>445</v>
      </c>
      <c r="F72" s="296" t="s">
        <v>72</v>
      </c>
      <c r="G72" s="292" t="s">
        <v>76</v>
      </c>
      <c r="H72" s="296" t="s">
        <v>73</v>
      </c>
      <c r="I72" s="296" t="s">
        <v>74</v>
      </c>
      <c r="J72" s="296" t="s">
        <v>407</v>
      </c>
      <c r="K72" s="21"/>
      <c r="L72" s="251" t="s">
        <v>446</v>
      </c>
    </row>
    <row r="73" spans="3:12" ht="12.75" hidden="1">
      <c r="C73" s="33"/>
      <c r="E73" s="293" t="s">
        <v>454</v>
      </c>
      <c r="F73" s="295">
        <f>F10</f>
        <v>0</v>
      </c>
      <c r="G73" s="295">
        <f>G10</f>
        <v>-10</v>
      </c>
      <c r="H73" s="295">
        <f>H10</f>
        <v>-30</v>
      </c>
      <c r="I73" s="295">
        <f>I10</f>
        <v>0</v>
      </c>
      <c r="J73" s="295">
        <f>J10</f>
        <v>0</v>
      </c>
      <c r="K73" s="201"/>
      <c r="L73" s="291">
        <f>SUM(F73:I73)</f>
        <v>-40</v>
      </c>
    </row>
    <row r="74" spans="3:12" ht="12.75" hidden="1">
      <c r="C74" s="33"/>
      <c r="E74" s="293" t="s">
        <v>510</v>
      </c>
      <c r="F74" s="295">
        <f>F8+F12+F14+F15+F16+F17</f>
        <v>-26</v>
      </c>
      <c r="G74" s="295">
        <f>G8+G12+G14+G15+G16+G17</f>
        <v>-36</v>
      </c>
      <c r="H74" s="295">
        <f>H8+H12+H14+H15+H16+H17</f>
        <v>-32</v>
      </c>
      <c r="I74" s="295">
        <f>I8+I12+I14+I15+I16+I17</f>
        <v>-33</v>
      </c>
      <c r="J74" s="295">
        <f>J8+J12+J14+J15+J16+J17</f>
        <v>-80</v>
      </c>
      <c r="K74" s="201"/>
      <c r="L74" s="291">
        <f>SUM(F74:I74)</f>
        <v>-127</v>
      </c>
    </row>
    <row r="75" spans="3:12" ht="12.75" hidden="1">
      <c r="C75" s="33"/>
      <c r="E75" s="293" t="s">
        <v>511</v>
      </c>
      <c r="F75" s="295">
        <f>F9+F11+F13</f>
        <v>-8</v>
      </c>
      <c r="G75" s="295">
        <f>G9+G11+G13</f>
        <v>-17</v>
      </c>
      <c r="H75" s="295">
        <f>H9+H11+H13</f>
        <v>0</v>
      </c>
      <c r="I75" s="295">
        <f>I9+I11+I13</f>
        <v>-8</v>
      </c>
      <c r="J75" s="295">
        <f>J9+J11+J13</f>
        <v>-28</v>
      </c>
      <c r="K75" s="201"/>
      <c r="L75" s="291">
        <f>SUM(F75:I75)</f>
        <v>-33</v>
      </c>
    </row>
    <row r="76" spans="3:12" ht="12.75" hidden="1">
      <c r="C76" s="33"/>
      <c r="E76" s="251" t="s">
        <v>446</v>
      </c>
      <c r="F76" s="294">
        <f>SUM(F73:F75)</f>
        <v>-34</v>
      </c>
      <c r="G76" s="290">
        <f>SUM(G73:G75)</f>
        <v>-63</v>
      </c>
      <c r="H76" s="294">
        <f>SUM(H73:H75)</f>
        <v>-62</v>
      </c>
      <c r="I76" s="294">
        <f>SUM(I73:I75)</f>
        <v>-41</v>
      </c>
      <c r="J76" s="294">
        <f>SUM(J73:J75)</f>
        <v>-108</v>
      </c>
      <c r="K76" s="153"/>
      <c r="L76" s="294">
        <f>SUM(L73:L75)</f>
        <v>-200</v>
      </c>
    </row>
    <row r="77" spans="3:5" ht="12.75" hidden="1">
      <c r="C77" s="33"/>
      <c r="E77" s="48"/>
    </row>
    <row r="78" spans="3:12" ht="12.75" hidden="1">
      <c r="C78" s="33" t="s">
        <v>27</v>
      </c>
      <c r="E78" s="297" t="s">
        <v>445</v>
      </c>
      <c r="F78" s="296" t="s">
        <v>72</v>
      </c>
      <c r="G78" s="292" t="s">
        <v>76</v>
      </c>
      <c r="H78" s="296" t="s">
        <v>73</v>
      </c>
      <c r="I78" s="296" t="s">
        <v>74</v>
      </c>
      <c r="J78" s="296" t="s">
        <v>407</v>
      </c>
      <c r="K78" s="21"/>
      <c r="L78" s="251" t="s">
        <v>446</v>
      </c>
    </row>
    <row r="79" spans="5:12" ht="12.75" hidden="1">
      <c r="E79" s="293" t="s">
        <v>454</v>
      </c>
      <c r="F79" s="295"/>
      <c r="G79" s="295"/>
      <c r="H79" s="295"/>
      <c r="I79" s="295"/>
      <c r="J79" s="295"/>
      <c r="K79" s="201"/>
      <c r="L79" s="291">
        <f>SUM(F79:I79)</f>
        <v>0</v>
      </c>
    </row>
    <row r="80" spans="5:12" ht="12.75" hidden="1">
      <c r="E80" s="293" t="s">
        <v>510</v>
      </c>
      <c r="F80" s="295">
        <f>F22</f>
        <v>0</v>
      </c>
      <c r="G80" s="295">
        <f>G22</f>
        <v>-30</v>
      </c>
      <c r="H80" s="295">
        <f>H22</f>
        <v>0</v>
      </c>
      <c r="I80" s="295">
        <f>I22</f>
        <v>0</v>
      </c>
      <c r="J80" s="295">
        <f>J22</f>
        <v>0</v>
      </c>
      <c r="K80" s="201"/>
      <c r="L80" s="291">
        <f>SUM(F80:I80)</f>
        <v>-30</v>
      </c>
    </row>
    <row r="81" spans="5:12" ht="12.75" hidden="1">
      <c r="E81" s="293" t="s">
        <v>511</v>
      </c>
      <c r="F81" s="295"/>
      <c r="G81" s="295"/>
      <c r="H81" s="295"/>
      <c r="I81" s="295"/>
      <c r="J81" s="295"/>
      <c r="K81" s="201"/>
      <c r="L81" s="291">
        <f>SUM(F81:I81)</f>
        <v>0</v>
      </c>
    </row>
    <row r="82" spans="5:12" ht="12.75" hidden="1">
      <c r="E82" s="251" t="s">
        <v>446</v>
      </c>
      <c r="F82" s="294">
        <f>SUM(F79:F81)</f>
        <v>0</v>
      </c>
      <c r="G82" s="290">
        <f>SUM(G79:G81)</f>
        <v>-30</v>
      </c>
      <c r="H82" s="294">
        <f>SUM(H79:H81)</f>
        <v>0</v>
      </c>
      <c r="I82" s="294">
        <f>SUM(I79:I81)</f>
        <v>0</v>
      </c>
      <c r="J82" s="294">
        <f>SUM(J79:J81)</f>
        <v>0</v>
      </c>
      <c r="K82" s="153"/>
      <c r="L82" s="294">
        <f>SUM(L79:L81)</f>
        <v>-30</v>
      </c>
    </row>
    <row r="83" ht="12.75" hidden="1"/>
  </sheetData>
  <sheetProtection/>
  <mergeCells count="15">
    <mergeCell ref="L2:Q2"/>
    <mergeCell ref="B53:C53"/>
    <mergeCell ref="B42:C42"/>
    <mergeCell ref="B45:C45"/>
    <mergeCell ref="B21:C21"/>
    <mergeCell ref="B57:C57"/>
    <mergeCell ref="B1:I1"/>
    <mergeCell ref="B4:C4"/>
    <mergeCell ref="B19:C19"/>
    <mergeCell ref="B55:C55"/>
    <mergeCell ref="B40:C40"/>
    <mergeCell ref="B24:C24"/>
    <mergeCell ref="B37:C37"/>
    <mergeCell ref="B35:C35"/>
    <mergeCell ref="B26:C26"/>
  </mergeCells>
  <conditionalFormatting sqref="Q43:Q51 L53:Q53 E53:J53 Q38 L45:P45 G32:H32 L40:Q40 L35:Q35 E34:J51 E55:J56 Q22 L24:Q24 Q8:Q17 F18:H31 H17 L19:Q19 G8:J8 F8:F16 G9:H16 L48:P51 F57:J57 L55:Q57 I9:J32 G33:J33 E8:E33 Q27:Q33">
    <cfRule type="cellIs" priority="1" dxfId="0" operator="equal" stopIfTrue="1">
      <formula>0</formula>
    </cfRule>
  </conditionalFormatting>
  <printOptions/>
  <pageMargins left="0.75" right="0.75" top="1" bottom="1" header="0.5" footer="0.5"/>
  <pageSetup fitToHeight="3" horizontalDpi="600" verticalDpi="600" orientation="landscape" paperSize="9" scale="60" r:id="rId3"/>
  <headerFooter alignWithMargins="0">
    <oddHeader>&amp;C&amp;16Detailed General Fund Budget Proposals 2013-17&amp;R&amp;16Appendix 3</oddHeader>
    <oddFooter>&amp;CPage &amp;P</oddFooter>
  </headerFooter>
  <rowBreaks count="1" manualBreakCount="1">
    <brk id="41" max="16" man="1"/>
  </rowBreaks>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Q45"/>
  <sheetViews>
    <sheetView workbookViewId="0" topLeftCell="A1">
      <selection activeCell="C15" sqref="C15"/>
    </sheetView>
  </sheetViews>
  <sheetFormatPr defaultColWidth="9.140625" defaultRowHeight="12.75"/>
  <cols>
    <col min="1" max="1" width="6.8515625" style="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28125" style="1" customWidth="1"/>
    <col min="13"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416</v>
      </c>
      <c r="C1" s="407"/>
      <c r="D1" s="407"/>
      <c r="E1" s="407"/>
      <c r="F1" s="407"/>
      <c r="G1" s="407"/>
      <c r="H1" s="407"/>
      <c r="I1" s="407"/>
      <c r="J1" s="149"/>
      <c r="L1" s="391"/>
      <c r="M1" s="391"/>
      <c r="N1" s="391"/>
      <c r="O1" s="391"/>
      <c r="P1" s="31"/>
    </row>
    <row r="2" spans="1:17" ht="17.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3:17" ht="13.5" customHeight="1">
      <c r="C4" s="2"/>
      <c r="D4" s="19"/>
      <c r="E4" s="24"/>
      <c r="F4" s="33"/>
      <c r="G4" s="33"/>
      <c r="H4" s="33"/>
      <c r="I4" s="33"/>
      <c r="J4" s="33"/>
      <c r="L4" s="47"/>
      <c r="M4" s="47"/>
      <c r="N4" s="47"/>
      <c r="O4" s="47"/>
      <c r="P4" s="47"/>
      <c r="Q4" s="47"/>
    </row>
    <row r="5" spans="3:17" ht="13.5" customHeight="1">
      <c r="C5" s="33" t="s">
        <v>5</v>
      </c>
      <c r="D5" s="19"/>
      <c r="E5" s="24"/>
      <c r="F5" s="386">
        <v>3088</v>
      </c>
      <c r="G5" s="386">
        <f>F21</f>
        <v>3074</v>
      </c>
      <c r="H5" s="386">
        <f>G21</f>
        <v>3049</v>
      </c>
      <c r="I5" s="386">
        <f>H21</f>
        <v>3044</v>
      </c>
      <c r="J5" s="33"/>
      <c r="L5" s="47"/>
      <c r="M5" s="47"/>
      <c r="N5" s="47"/>
      <c r="O5" s="47"/>
      <c r="P5" s="47"/>
      <c r="Q5" s="47"/>
    </row>
    <row r="6" spans="2:17" ht="12.75">
      <c r="B6" s="397"/>
      <c r="C6" s="397"/>
      <c r="D6" s="46"/>
      <c r="E6" s="25"/>
      <c r="F6" s="35"/>
      <c r="G6" s="35"/>
      <c r="H6" s="35"/>
      <c r="I6" s="35"/>
      <c r="J6" s="35"/>
      <c r="L6" s="137"/>
      <c r="M6" s="137"/>
      <c r="N6" s="137"/>
      <c r="O6" s="137"/>
      <c r="P6" s="137"/>
      <c r="Q6" s="137">
        <f>+SUM(R6:U6)</f>
        <v>0</v>
      </c>
    </row>
    <row r="7" spans="2:17" s="21" customFormat="1" ht="12.75">
      <c r="B7" s="57" t="s">
        <v>56</v>
      </c>
      <c r="C7" s="18"/>
      <c r="D7" s="14"/>
      <c r="E7" s="26"/>
      <c r="F7" s="15"/>
      <c r="G7" s="15"/>
      <c r="H7" s="15"/>
      <c r="I7" s="15"/>
      <c r="J7" s="15"/>
      <c r="L7" s="129"/>
      <c r="M7" s="129"/>
      <c r="N7" s="129"/>
      <c r="O7" s="129"/>
      <c r="P7" s="129"/>
      <c r="Q7" s="129"/>
    </row>
    <row r="8" spans="1:17" ht="51">
      <c r="A8" s="1">
        <v>1</v>
      </c>
      <c r="B8" s="261" t="s">
        <v>161</v>
      </c>
      <c r="C8" s="270" t="s">
        <v>552</v>
      </c>
      <c r="D8" s="20"/>
      <c r="E8" s="26" t="s">
        <v>84</v>
      </c>
      <c r="F8" s="23">
        <v>-34</v>
      </c>
      <c r="G8" s="23">
        <v>-10</v>
      </c>
      <c r="H8" s="23"/>
      <c r="I8" s="23"/>
      <c r="J8" s="23"/>
      <c r="L8" s="344">
        <v>1</v>
      </c>
      <c r="M8" s="344"/>
      <c r="N8" s="344"/>
      <c r="O8" s="344"/>
      <c r="P8" s="344"/>
      <c r="Q8" s="344">
        <f>+SUM(L8:O8)</f>
        <v>1</v>
      </c>
    </row>
    <row r="9" spans="1:17" ht="49.5" customHeight="1">
      <c r="A9" s="1">
        <f>+A8+1</f>
        <v>2</v>
      </c>
      <c r="B9" s="4" t="s">
        <v>161</v>
      </c>
      <c r="C9" s="5" t="s">
        <v>147</v>
      </c>
      <c r="D9" s="20"/>
      <c r="E9" s="45" t="s">
        <v>84</v>
      </c>
      <c r="F9" s="6">
        <v>-10</v>
      </c>
      <c r="G9" s="6">
        <v>-10</v>
      </c>
      <c r="H9" s="6"/>
      <c r="I9" s="6"/>
      <c r="J9" s="6"/>
      <c r="L9" s="346"/>
      <c r="M9" s="346"/>
      <c r="N9" s="346"/>
      <c r="O9" s="346"/>
      <c r="P9" s="346"/>
      <c r="Q9" s="346">
        <f>+SUM(L9:O9)</f>
        <v>0</v>
      </c>
    </row>
    <row r="10" spans="1:17" ht="30.75" customHeight="1">
      <c r="A10" s="1">
        <f>A9+1</f>
        <v>3</v>
      </c>
      <c r="B10" s="261" t="s">
        <v>460</v>
      </c>
      <c r="C10" s="270" t="s">
        <v>551</v>
      </c>
      <c r="D10" s="20"/>
      <c r="E10" s="26" t="s">
        <v>80</v>
      </c>
      <c r="F10" s="23"/>
      <c r="G10" s="23">
        <v>-5</v>
      </c>
      <c r="H10" s="23">
        <v>-5</v>
      </c>
      <c r="I10" s="23"/>
      <c r="J10" s="23"/>
      <c r="L10" s="344"/>
      <c r="M10" s="344"/>
      <c r="N10" s="344"/>
      <c r="O10" s="344"/>
      <c r="P10" s="344"/>
      <c r="Q10" s="344">
        <f>+SUM(L10:O10)</f>
        <v>0</v>
      </c>
    </row>
    <row r="11" spans="2:17" ht="15" customHeight="1">
      <c r="B11" s="13"/>
      <c r="C11" s="14"/>
      <c r="D11" s="14"/>
      <c r="E11" s="26"/>
      <c r="F11" s="10"/>
      <c r="G11" s="10"/>
      <c r="H11" s="10"/>
      <c r="I11" s="10"/>
      <c r="J11" s="10"/>
      <c r="L11" s="350"/>
      <c r="M11" s="350"/>
      <c r="N11" s="350"/>
      <c r="O11" s="350"/>
      <c r="P11" s="350"/>
      <c r="Q11" s="350"/>
    </row>
    <row r="12" spans="2:17" s="21" customFormat="1" ht="13.5" customHeight="1" thickBot="1">
      <c r="B12" s="393" t="s">
        <v>58</v>
      </c>
      <c r="C12" s="393"/>
      <c r="D12" s="11"/>
      <c r="E12" s="26"/>
      <c r="F12" s="12">
        <f>+SUM(F8:F10)</f>
        <v>-44</v>
      </c>
      <c r="G12" s="12">
        <f>+SUM(G8:G10)</f>
        <v>-25</v>
      </c>
      <c r="H12" s="12">
        <f>+SUM(H8:H10)</f>
        <v>-5</v>
      </c>
      <c r="I12" s="12">
        <f>+SUM(I8:I10)</f>
        <v>0</v>
      </c>
      <c r="J12" s="12">
        <f>+SUM(J8:J10)</f>
        <v>0</v>
      </c>
      <c r="L12" s="345">
        <f aca="true" t="shared" si="0" ref="L12:Q12">+SUM(L8:L10)</f>
        <v>1</v>
      </c>
      <c r="M12" s="345">
        <f t="shared" si="0"/>
        <v>0</v>
      </c>
      <c r="N12" s="345">
        <f t="shared" si="0"/>
        <v>0</v>
      </c>
      <c r="O12" s="345">
        <f t="shared" si="0"/>
        <v>0</v>
      </c>
      <c r="P12" s="345">
        <f t="shared" si="0"/>
        <v>0</v>
      </c>
      <c r="Q12" s="345">
        <f t="shared" si="0"/>
        <v>1</v>
      </c>
    </row>
    <row r="13" spans="2:17" s="21" customFormat="1" ht="13.5" customHeight="1">
      <c r="B13" s="11"/>
      <c r="C13" s="11"/>
      <c r="D13" s="11"/>
      <c r="E13" s="26"/>
      <c r="F13" s="35"/>
      <c r="G13" s="35"/>
      <c r="H13" s="35"/>
      <c r="I13" s="35"/>
      <c r="J13" s="35"/>
      <c r="L13" s="348"/>
      <c r="M13" s="348"/>
      <c r="N13" s="348"/>
      <c r="O13" s="348"/>
      <c r="P13" s="348"/>
      <c r="Q13" s="348"/>
    </row>
    <row r="14" spans="2:17" s="21" customFormat="1" ht="12.75">
      <c r="B14" s="11" t="s">
        <v>382</v>
      </c>
      <c r="C14" s="14"/>
      <c r="D14" s="14"/>
      <c r="E14" s="26"/>
      <c r="F14" s="10"/>
      <c r="G14" s="10"/>
      <c r="H14" s="10"/>
      <c r="I14" s="10"/>
      <c r="J14" s="10"/>
      <c r="L14" s="350"/>
      <c r="M14" s="350"/>
      <c r="N14" s="350"/>
      <c r="O14" s="350"/>
      <c r="P14" s="350"/>
      <c r="Q14" s="350"/>
    </row>
    <row r="15" spans="1:17" ht="25.5">
      <c r="A15" s="1">
        <f>A10+1</f>
        <v>4</v>
      </c>
      <c r="B15" s="4" t="s">
        <v>163</v>
      </c>
      <c r="C15" s="5" t="s">
        <v>377</v>
      </c>
      <c r="D15" s="20"/>
      <c r="E15" s="26"/>
      <c r="F15" s="6">
        <v>30</v>
      </c>
      <c r="G15" s="6"/>
      <c r="H15" s="6"/>
      <c r="I15" s="6"/>
      <c r="J15" s="6"/>
      <c r="L15" s="346"/>
      <c r="M15" s="346"/>
      <c r="N15" s="346"/>
      <c r="O15" s="346"/>
      <c r="P15" s="346"/>
      <c r="Q15" s="346">
        <f>+SUM(L15:O15)</f>
        <v>0</v>
      </c>
    </row>
    <row r="16" spans="5:17" ht="12.75">
      <c r="E16" s="26"/>
      <c r="F16" s="29"/>
      <c r="G16" s="29"/>
      <c r="H16" s="29"/>
      <c r="I16" s="29"/>
      <c r="J16" s="29"/>
      <c r="L16" s="341"/>
      <c r="M16" s="341"/>
      <c r="N16" s="341"/>
      <c r="O16" s="341"/>
      <c r="P16" s="341"/>
      <c r="Q16" s="341"/>
    </row>
    <row r="17" spans="2:17" s="21" customFormat="1" ht="13.5" thickBot="1">
      <c r="B17" s="393" t="s">
        <v>383</v>
      </c>
      <c r="C17" s="393"/>
      <c r="D17" s="11"/>
      <c r="E17" s="26"/>
      <c r="F17" s="12">
        <f>+SUM(F15:F15)</f>
        <v>30</v>
      </c>
      <c r="G17" s="12">
        <f>+SUM(G15:G15)</f>
        <v>0</v>
      </c>
      <c r="H17" s="12">
        <f>+SUM(H15:H15)</f>
        <v>0</v>
      </c>
      <c r="I17" s="12">
        <f>+SUM(I15:I15)</f>
        <v>0</v>
      </c>
      <c r="J17" s="12">
        <f>+SUM(J15:J15)</f>
        <v>0</v>
      </c>
      <c r="L17" s="12">
        <f aca="true" t="shared" si="1" ref="L17:Q17">+SUM(L15:L15)</f>
        <v>0</v>
      </c>
      <c r="M17" s="12">
        <f t="shared" si="1"/>
        <v>0</v>
      </c>
      <c r="N17" s="12">
        <f t="shared" si="1"/>
        <v>0</v>
      </c>
      <c r="O17" s="12">
        <f t="shared" si="1"/>
        <v>0</v>
      </c>
      <c r="P17" s="12">
        <f t="shared" si="1"/>
        <v>0</v>
      </c>
      <c r="Q17" s="12">
        <f t="shared" si="1"/>
        <v>0</v>
      </c>
    </row>
    <row r="18" spans="2:17" s="21" customFormat="1" ht="12.75">
      <c r="B18" s="11"/>
      <c r="C18" s="11"/>
      <c r="D18" s="11"/>
      <c r="E18" s="26"/>
      <c r="F18" s="35"/>
      <c r="G18" s="35"/>
      <c r="H18" s="35"/>
      <c r="I18" s="35"/>
      <c r="J18" s="35"/>
      <c r="L18" s="348"/>
      <c r="M18" s="348"/>
      <c r="N18" s="348"/>
      <c r="O18" s="348"/>
      <c r="P18" s="348"/>
      <c r="Q18" s="348"/>
    </row>
    <row r="19" spans="2:17" s="21" customFormat="1" ht="13.5" customHeight="1" thickBot="1">
      <c r="B19" s="393" t="s">
        <v>450</v>
      </c>
      <c r="C19" s="393"/>
      <c r="D19" s="11"/>
      <c r="E19" s="26"/>
      <c r="F19" s="12">
        <f>+F17+F12</f>
        <v>-14</v>
      </c>
      <c r="G19" s="12">
        <f>+G17+G12</f>
        <v>-25</v>
      </c>
      <c r="H19" s="12">
        <f>+H17+H12</f>
        <v>-5</v>
      </c>
      <c r="I19" s="12">
        <f>+I17+I12</f>
        <v>0</v>
      </c>
      <c r="J19" s="12">
        <f>+J17+J12</f>
        <v>0</v>
      </c>
      <c r="L19" s="345">
        <f aca="true" t="shared" si="2" ref="L19:Q19">+L17+L12</f>
        <v>1</v>
      </c>
      <c r="M19" s="345">
        <f t="shared" si="2"/>
        <v>0</v>
      </c>
      <c r="N19" s="345">
        <f t="shared" si="2"/>
        <v>0</v>
      </c>
      <c r="O19" s="345">
        <f t="shared" si="2"/>
        <v>0</v>
      </c>
      <c r="P19" s="345">
        <f t="shared" si="2"/>
        <v>0</v>
      </c>
      <c r="Q19" s="345">
        <f t="shared" si="2"/>
        <v>1</v>
      </c>
    </row>
    <row r="20" spans="2:17" s="21" customFormat="1" ht="13.5" customHeight="1">
      <c r="B20" s="11"/>
      <c r="C20" s="11"/>
      <c r="D20" s="11"/>
      <c r="E20" s="26"/>
      <c r="F20" s="35"/>
      <c r="G20" s="35"/>
      <c r="H20" s="35"/>
      <c r="I20" s="35"/>
      <c r="J20" s="35"/>
      <c r="L20" s="348"/>
      <c r="M20" s="348"/>
      <c r="N20" s="348"/>
      <c r="O20" s="348"/>
      <c r="P20" s="348"/>
      <c r="Q20" s="348"/>
    </row>
    <row r="21" spans="2:17" s="21" customFormat="1" ht="15" customHeight="1" thickBot="1">
      <c r="B21" s="393" t="s">
        <v>6</v>
      </c>
      <c r="C21" s="393"/>
      <c r="D21" s="11"/>
      <c r="E21" s="48"/>
      <c r="F21" s="12">
        <f>F5+F19</f>
        <v>3074</v>
      </c>
      <c r="G21" s="12">
        <f>G5+G19</f>
        <v>3049</v>
      </c>
      <c r="H21" s="12">
        <f>H5+H19</f>
        <v>3044</v>
      </c>
      <c r="I21" s="12">
        <f>I5+I19</f>
        <v>3044</v>
      </c>
      <c r="J21" s="12">
        <f>J5+J19</f>
        <v>0</v>
      </c>
      <c r="L21" s="348"/>
      <c r="M21" s="348"/>
      <c r="N21" s="348"/>
      <c r="O21" s="348"/>
      <c r="P21" s="348"/>
      <c r="Q21" s="348"/>
    </row>
    <row r="22" spans="5:10" ht="12.75">
      <c r="E22" s="26"/>
      <c r="F22" s="29"/>
      <c r="G22" s="29"/>
      <c r="H22" s="29"/>
      <c r="I22" s="29"/>
      <c r="J22" s="29"/>
    </row>
    <row r="23" spans="2:10" ht="12.75" hidden="1">
      <c r="B23" s="2" t="s">
        <v>270</v>
      </c>
      <c r="F23" s="35">
        <f>2887.939+F19</f>
        <v>2873.939</v>
      </c>
      <c r="G23" s="35">
        <f>F23+G19</f>
        <v>2848.939</v>
      </c>
      <c r="H23" s="35">
        <f>G23+H19</f>
        <v>2843.939</v>
      </c>
      <c r="I23" s="35">
        <f>H23+I19</f>
        <v>2843.939</v>
      </c>
      <c r="J23" s="35">
        <f>I23+J19</f>
        <v>2843.939</v>
      </c>
    </row>
    <row r="24" spans="2:10" ht="12.75" hidden="1">
      <c r="B24" s="2" t="s">
        <v>467</v>
      </c>
      <c r="C24" s="2"/>
      <c r="F24" s="35">
        <v>2843.939</v>
      </c>
      <c r="G24" s="35">
        <v>2724.939</v>
      </c>
      <c r="H24" s="35">
        <v>2724.939</v>
      </c>
      <c r="I24" s="35">
        <v>2670.44</v>
      </c>
      <c r="J24" s="35">
        <v>2623.955</v>
      </c>
    </row>
    <row r="25" spans="2:10" ht="12.75" hidden="1">
      <c r="B25" s="2" t="s">
        <v>473</v>
      </c>
      <c r="F25" s="35">
        <f>F24-F23</f>
        <v>-30</v>
      </c>
      <c r="G25" s="35">
        <f>G24-G23</f>
        <v>-124</v>
      </c>
      <c r="H25" s="35">
        <f>H24-H23</f>
        <v>-119</v>
      </c>
      <c r="I25" s="35">
        <f>I24-I23</f>
        <v>-173.4989999999998</v>
      </c>
      <c r="J25" s="35">
        <f>J24-J23</f>
        <v>-219.98399999999992</v>
      </c>
    </row>
    <row r="26" ht="12.75">
      <c r="C26" s="2"/>
    </row>
    <row r="27" spans="2:3" ht="12.75">
      <c r="B27" s="43"/>
      <c r="C27" s="2" t="s">
        <v>469</v>
      </c>
    </row>
    <row r="28" ht="12.75">
      <c r="C28" s="2"/>
    </row>
    <row r="29" spans="3:12" ht="12.75" hidden="1">
      <c r="C29" s="33" t="s">
        <v>472</v>
      </c>
      <c r="E29" s="297" t="s">
        <v>445</v>
      </c>
      <c r="F29" s="296" t="s">
        <v>72</v>
      </c>
      <c r="G29" s="292" t="s">
        <v>76</v>
      </c>
      <c r="H29" s="296" t="s">
        <v>73</v>
      </c>
      <c r="I29" s="296" t="s">
        <v>74</v>
      </c>
      <c r="J29" s="296" t="s">
        <v>407</v>
      </c>
      <c r="K29" s="21"/>
      <c r="L29" s="251" t="s">
        <v>446</v>
      </c>
    </row>
    <row r="30" spans="3:12" ht="12.75" hidden="1">
      <c r="C30" s="33"/>
      <c r="E30" s="293" t="s">
        <v>454</v>
      </c>
      <c r="F30" s="295"/>
      <c r="G30" s="295"/>
      <c r="H30" s="295"/>
      <c r="I30" s="295"/>
      <c r="J30" s="295" t="e">
        <f>#REF!</f>
        <v>#REF!</v>
      </c>
      <c r="K30" s="201"/>
      <c r="L30" s="291">
        <f>SUM(F30:I30)</f>
        <v>0</v>
      </c>
    </row>
    <row r="31" spans="3:12" ht="12.75" hidden="1">
      <c r="C31" s="33"/>
      <c r="E31" s="293" t="s">
        <v>510</v>
      </c>
      <c r="F31" s="295">
        <f>F8+F9</f>
        <v>-44</v>
      </c>
      <c r="G31" s="295">
        <f>G8+G9</f>
        <v>-20</v>
      </c>
      <c r="H31" s="295">
        <f>H8+H9</f>
        <v>0</v>
      </c>
      <c r="I31" s="295">
        <f>I8+I9</f>
        <v>0</v>
      </c>
      <c r="J31" s="295" t="e">
        <f>J8+J9+#REF!</f>
        <v>#REF!</v>
      </c>
      <c r="K31" s="201"/>
      <c r="L31" s="291">
        <f>SUM(F31:I31)</f>
        <v>-64</v>
      </c>
    </row>
    <row r="32" spans="3:12" ht="12.75" hidden="1">
      <c r="C32" s="33"/>
      <c r="E32" s="293" t="s">
        <v>511</v>
      </c>
      <c r="F32" s="295">
        <f>F10</f>
        <v>0</v>
      </c>
      <c r="G32" s="295">
        <f>G10</f>
        <v>-5</v>
      </c>
      <c r="H32" s="295">
        <f>H10</f>
        <v>-5</v>
      </c>
      <c r="I32" s="295">
        <f>I10</f>
        <v>0</v>
      </c>
      <c r="J32" s="295">
        <f>J10</f>
        <v>0</v>
      </c>
      <c r="K32" s="201"/>
      <c r="L32" s="291">
        <f>SUM(F32:I32)</f>
        <v>-10</v>
      </c>
    </row>
    <row r="33" spans="3:12" ht="12.75" hidden="1">
      <c r="C33" s="33"/>
      <c r="E33" s="251" t="s">
        <v>446</v>
      </c>
      <c r="F33" s="294">
        <f>SUM(F30:F32)</f>
        <v>-44</v>
      </c>
      <c r="G33" s="290">
        <f aca="true" t="shared" si="3" ref="G33:L33">SUM(G30:G32)</f>
        <v>-25</v>
      </c>
      <c r="H33" s="294">
        <f t="shared" si="3"/>
        <v>-5</v>
      </c>
      <c r="I33" s="294">
        <f t="shared" si="3"/>
        <v>0</v>
      </c>
      <c r="J33" s="294" t="e">
        <f t="shared" si="3"/>
        <v>#REF!</v>
      </c>
      <c r="K33" s="153"/>
      <c r="L33" s="294">
        <f t="shared" si="3"/>
        <v>-74</v>
      </c>
    </row>
    <row r="34" ht="12.75" hidden="1">
      <c r="C34" s="33"/>
    </row>
    <row r="35" spans="3:12" ht="12.75" hidden="1">
      <c r="C35" s="33" t="s">
        <v>485</v>
      </c>
      <c r="E35" s="297" t="s">
        <v>445</v>
      </c>
      <c r="F35" s="296" t="s">
        <v>72</v>
      </c>
      <c r="G35" s="292" t="s">
        <v>76</v>
      </c>
      <c r="H35" s="296" t="s">
        <v>73</v>
      </c>
      <c r="I35" s="296" t="s">
        <v>74</v>
      </c>
      <c r="J35" s="296" t="s">
        <v>407</v>
      </c>
      <c r="K35" s="21"/>
      <c r="L35" s="251" t="s">
        <v>446</v>
      </c>
    </row>
    <row r="36" spans="3:12" ht="12.75" hidden="1">
      <c r="C36" s="33"/>
      <c r="E36" s="293" t="s">
        <v>454</v>
      </c>
      <c r="F36" s="295"/>
      <c r="G36" s="295"/>
      <c r="H36" s="295"/>
      <c r="I36" s="295"/>
      <c r="J36" s="295"/>
      <c r="K36" s="201"/>
      <c r="L36" s="291">
        <f>SUM(F36:I36)</f>
        <v>0</v>
      </c>
    </row>
    <row r="37" spans="3:12" ht="12.75" hidden="1">
      <c r="C37" s="33"/>
      <c r="E37" s="293" t="s">
        <v>510</v>
      </c>
      <c r="F37" s="295"/>
      <c r="G37" s="295"/>
      <c r="H37" s="295"/>
      <c r="I37" s="295"/>
      <c r="J37" s="295"/>
      <c r="K37" s="201"/>
      <c r="L37" s="291">
        <f>SUM(F37:I37)</f>
        <v>0</v>
      </c>
    </row>
    <row r="38" spans="3:12" ht="12.75" hidden="1">
      <c r="C38" s="33"/>
      <c r="E38" s="293" t="s">
        <v>511</v>
      </c>
      <c r="F38" s="295"/>
      <c r="G38" s="295"/>
      <c r="H38" s="295"/>
      <c r="I38" s="295"/>
      <c r="J38" s="295"/>
      <c r="K38" s="201"/>
      <c r="L38" s="291">
        <f>SUM(F38:I38)</f>
        <v>0</v>
      </c>
    </row>
    <row r="39" spans="3:12" ht="12.75" hidden="1">
      <c r="C39" s="33"/>
      <c r="E39" s="251" t="s">
        <v>446</v>
      </c>
      <c r="F39" s="294">
        <f>SUM(F36:F38)</f>
        <v>0</v>
      </c>
      <c r="G39" s="290">
        <f>SUM(G36:G38)</f>
        <v>0</v>
      </c>
      <c r="H39" s="294">
        <f>SUM(H36:H38)</f>
        <v>0</v>
      </c>
      <c r="I39" s="294">
        <f>SUM(I36:I38)</f>
        <v>0</v>
      </c>
      <c r="J39" s="294">
        <f>SUM(J36:J38)</f>
        <v>0</v>
      </c>
      <c r="K39" s="153"/>
      <c r="L39" s="294">
        <f>SUM(L36:L38)</f>
        <v>0</v>
      </c>
    </row>
    <row r="40" ht="12.75" hidden="1">
      <c r="C40" s="33"/>
    </row>
    <row r="41" spans="3:12" ht="12.75" hidden="1">
      <c r="C41" s="33" t="s">
        <v>27</v>
      </c>
      <c r="E41" s="297" t="s">
        <v>445</v>
      </c>
      <c r="F41" s="296" t="s">
        <v>72</v>
      </c>
      <c r="G41" s="292" t="s">
        <v>76</v>
      </c>
      <c r="H41" s="296" t="s">
        <v>73</v>
      </c>
      <c r="I41" s="296" t="s">
        <v>74</v>
      </c>
      <c r="J41" s="296" t="s">
        <v>407</v>
      </c>
      <c r="K41" s="21"/>
      <c r="L41" s="251" t="s">
        <v>446</v>
      </c>
    </row>
    <row r="42" spans="5:12" ht="12.75" hidden="1">
      <c r="E42" s="293" t="s">
        <v>454</v>
      </c>
      <c r="F42" s="295"/>
      <c r="G42" s="295"/>
      <c r="H42" s="295"/>
      <c r="I42" s="295"/>
      <c r="J42" s="295"/>
      <c r="K42" s="201"/>
      <c r="L42" s="291">
        <f>SUM(F42:I42)</f>
        <v>0</v>
      </c>
    </row>
    <row r="43" spans="5:12" ht="12.75" hidden="1">
      <c r="E43" s="293" t="s">
        <v>510</v>
      </c>
      <c r="F43" s="295"/>
      <c r="G43" s="295"/>
      <c r="H43" s="295"/>
      <c r="I43" s="295"/>
      <c r="J43" s="295"/>
      <c r="K43" s="201"/>
      <c r="L43" s="291">
        <f>SUM(F43:I43)</f>
        <v>0</v>
      </c>
    </row>
    <row r="44" spans="5:12" ht="12.75" hidden="1">
      <c r="E44" s="293" t="s">
        <v>511</v>
      </c>
      <c r="F44" s="295"/>
      <c r="G44" s="295"/>
      <c r="H44" s="295"/>
      <c r="I44" s="295"/>
      <c r="J44" s="295"/>
      <c r="K44" s="201"/>
      <c r="L44" s="291">
        <f>SUM(F44:I44)</f>
        <v>0</v>
      </c>
    </row>
    <row r="45" spans="5:12" ht="12.75" hidden="1">
      <c r="E45" s="251" t="s">
        <v>446</v>
      </c>
      <c r="F45" s="294">
        <f>SUM(F42:F44)</f>
        <v>0</v>
      </c>
      <c r="G45" s="290">
        <f>SUM(G42:G44)</f>
        <v>0</v>
      </c>
      <c r="H45" s="294">
        <f>SUM(H42:H44)</f>
        <v>0</v>
      </c>
      <c r="I45" s="294">
        <f>SUM(I42:I44)</f>
        <v>0</v>
      </c>
      <c r="J45" s="294">
        <f>SUM(J42:J44)</f>
        <v>0</v>
      </c>
      <c r="K45" s="153"/>
      <c r="L45" s="294">
        <f>SUM(L42:L44)</f>
        <v>0</v>
      </c>
    </row>
  </sheetData>
  <sheetProtection/>
  <mergeCells count="8">
    <mergeCell ref="B21:C21"/>
    <mergeCell ref="L1:O1"/>
    <mergeCell ref="B12:C12"/>
    <mergeCell ref="B17:C17"/>
    <mergeCell ref="B19:C19"/>
    <mergeCell ref="B1:I1"/>
    <mergeCell ref="B6:C6"/>
    <mergeCell ref="L2:Q2"/>
  </mergeCells>
  <conditionalFormatting sqref="F21:J21 L6:Q15 E10:J15 E7:E8 F7:J9 L17:Q21 E17:J20">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18" customWidth="1"/>
  </cols>
  <sheetData>
    <row r="1" spans="1:14" ht="12.75">
      <c r="A1" s="400" t="s">
        <v>296</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tabColor indexed="11"/>
  </sheetPr>
  <dimension ref="A1:R69"/>
  <sheetViews>
    <sheetView workbookViewId="0" topLeftCell="A1">
      <pane ySplit="2" topLeftCell="BM12" activePane="bottomLeft" state="frozen"/>
      <selection pane="topLeft" activeCell="G37" sqref="G37"/>
      <selection pane="bottomLeft" activeCell="F37" sqref="F37:I37"/>
    </sheetView>
  </sheetViews>
  <sheetFormatPr defaultColWidth="9.140625" defaultRowHeight="12.75"/>
  <cols>
    <col min="1" max="1" width="4.28125" style="27" bestFit="1" customWidth="1"/>
    <col min="2" max="2" width="16.8515625" style="1" bestFit="1" customWidth="1"/>
    <col min="3" max="3" width="68.28125" style="1" customWidth="1"/>
    <col min="4" max="4" width="3.57421875" style="21" customWidth="1"/>
    <col min="5" max="5" width="9.140625" style="44" customWidth="1"/>
    <col min="6" max="9" width="9.28125" style="1" bestFit="1" customWidth="1"/>
    <col min="10" max="10" width="9.140625" style="1" hidden="1" customWidth="1"/>
    <col min="11" max="11" width="1.7109375" style="1" customWidth="1"/>
    <col min="12" max="12" width="6.8515625" style="138" customWidth="1"/>
    <col min="13" max="13" width="4.57421875" style="138" customWidth="1"/>
    <col min="14" max="14" width="6.28125" style="138" customWidth="1"/>
    <col min="15" max="15" width="7.00390625" style="138" bestFit="1" customWidth="1"/>
    <col min="16" max="16" width="5.7109375" style="138" hidden="1" customWidth="1"/>
    <col min="17" max="17" width="7.00390625" style="138" bestFit="1" customWidth="1"/>
    <col min="18" max="18" width="2.421875" style="1" customWidth="1"/>
    <col min="19" max="19" width="33.00390625" style="1" customWidth="1"/>
    <col min="20" max="16384" width="9.140625" style="1" customWidth="1"/>
  </cols>
  <sheetData>
    <row r="1" spans="2:17" ht="36" customHeight="1">
      <c r="B1" s="407" t="s">
        <v>451</v>
      </c>
      <c r="C1" s="407"/>
      <c r="D1" s="407"/>
      <c r="E1" s="407"/>
      <c r="F1" s="407"/>
      <c r="G1" s="407"/>
      <c r="H1" s="407"/>
      <c r="I1" s="407"/>
      <c r="J1" s="149"/>
      <c r="L1" s="310"/>
      <c r="M1" s="310"/>
      <c r="N1" s="310"/>
      <c r="O1" s="310"/>
      <c r="P1" s="310"/>
      <c r="Q1" s="310"/>
    </row>
    <row r="2" spans="1:17" ht="18" customHeight="1">
      <c r="A2" s="244"/>
      <c r="C2" s="2" t="s">
        <v>41</v>
      </c>
      <c r="D2" s="19"/>
      <c r="E2" s="24"/>
      <c r="F2" s="33" t="s">
        <v>72</v>
      </c>
      <c r="G2" s="33" t="s">
        <v>76</v>
      </c>
      <c r="H2" s="33" t="s">
        <v>73</v>
      </c>
      <c r="I2" s="33" t="s">
        <v>74</v>
      </c>
      <c r="J2" s="33" t="s">
        <v>407</v>
      </c>
      <c r="L2" s="391" t="s">
        <v>278</v>
      </c>
      <c r="M2" s="391"/>
      <c r="N2" s="391"/>
      <c r="O2" s="391"/>
      <c r="P2" s="391"/>
      <c r="Q2" s="391"/>
    </row>
    <row r="3" spans="3:17" ht="42" customHeight="1">
      <c r="C3" s="2"/>
      <c r="D3" s="19"/>
      <c r="E3" s="24" t="s">
        <v>75</v>
      </c>
      <c r="F3" s="33" t="s">
        <v>42</v>
      </c>
      <c r="G3" s="33" t="s">
        <v>42</v>
      </c>
      <c r="H3" s="33" t="s">
        <v>42</v>
      </c>
      <c r="I3" s="33" t="s">
        <v>42</v>
      </c>
      <c r="J3" s="33" t="s">
        <v>42</v>
      </c>
      <c r="L3" s="311" t="s">
        <v>72</v>
      </c>
      <c r="M3" s="311" t="s">
        <v>76</v>
      </c>
      <c r="N3" s="311" t="s">
        <v>73</v>
      </c>
      <c r="O3" s="311" t="s">
        <v>74</v>
      </c>
      <c r="P3" s="311" t="s">
        <v>407</v>
      </c>
      <c r="Q3" s="311" t="s">
        <v>43</v>
      </c>
    </row>
    <row r="4" spans="3:17" ht="17.25" customHeight="1">
      <c r="C4" s="2"/>
      <c r="D4" s="19"/>
      <c r="E4" s="24"/>
      <c r="F4" s="33"/>
      <c r="G4" s="33"/>
      <c r="H4" s="33"/>
      <c r="I4" s="33"/>
      <c r="J4" s="33"/>
      <c r="L4" s="311"/>
      <c r="M4" s="311"/>
      <c r="N4" s="311"/>
      <c r="O4" s="311"/>
      <c r="P4" s="311"/>
      <c r="Q4" s="311"/>
    </row>
    <row r="5" spans="3:17" ht="17.25" customHeight="1">
      <c r="C5" s="33" t="s">
        <v>5</v>
      </c>
      <c r="D5" s="19"/>
      <c r="E5" s="24"/>
      <c r="F5" s="386">
        <v>838</v>
      </c>
      <c r="G5" s="386">
        <f>F43</f>
        <v>775</v>
      </c>
      <c r="H5" s="386">
        <f>G43</f>
        <v>742</v>
      </c>
      <c r="I5" s="386">
        <f>H43</f>
        <v>546</v>
      </c>
      <c r="J5" s="33"/>
      <c r="L5" s="311"/>
      <c r="M5" s="311"/>
      <c r="N5" s="311"/>
      <c r="O5" s="311"/>
      <c r="P5" s="311"/>
      <c r="Q5" s="311"/>
    </row>
    <row r="6" spans="5:17" ht="12.75" customHeight="1">
      <c r="E6" s="55"/>
      <c r="F6" s="29"/>
      <c r="G6" s="29"/>
      <c r="H6" s="29"/>
      <c r="I6" s="29"/>
      <c r="J6" s="29"/>
      <c r="L6" s="312"/>
      <c r="M6" s="312"/>
      <c r="N6" s="312"/>
      <c r="O6" s="312"/>
      <c r="P6" s="312"/>
      <c r="Q6" s="312"/>
    </row>
    <row r="7" spans="2:17" ht="12.75">
      <c r="B7" s="397" t="s">
        <v>44</v>
      </c>
      <c r="C7" s="397"/>
      <c r="D7" s="46"/>
      <c r="E7" s="55"/>
      <c r="F7" s="29"/>
      <c r="G7" s="29"/>
      <c r="H7" s="29"/>
      <c r="I7" s="29"/>
      <c r="J7" s="29"/>
      <c r="L7" s="313"/>
      <c r="M7" s="313"/>
      <c r="N7" s="313"/>
      <c r="O7" s="313"/>
      <c r="P7" s="313"/>
      <c r="Q7" s="313"/>
    </row>
    <row r="8" spans="1:17" ht="25.5">
      <c r="A8" s="27">
        <v>1</v>
      </c>
      <c r="B8" s="4" t="s">
        <v>81</v>
      </c>
      <c r="C8" s="5" t="s">
        <v>149</v>
      </c>
      <c r="D8" s="20"/>
      <c r="E8" s="56" t="s">
        <v>80</v>
      </c>
      <c r="F8" s="30">
        <v>-4</v>
      </c>
      <c r="G8" s="30">
        <v>-9</v>
      </c>
      <c r="H8" s="30">
        <v>-12</v>
      </c>
      <c r="I8" s="30"/>
      <c r="J8" s="30"/>
      <c r="L8" s="346"/>
      <c r="M8" s="346"/>
      <c r="N8" s="346"/>
      <c r="O8" s="346"/>
      <c r="P8" s="346"/>
      <c r="Q8" s="346">
        <f aca="true" t="shared" si="0" ref="Q8:Q13">+SUM(L8:O8)</f>
        <v>0</v>
      </c>
    </row>
    <row r="9" spans="1:17" ht="12.75">
      <c r="A9" s="27">
        <f>+A8+1</f>
        <v>2</v>
      </c>
      <c r="B9" s="261" t="s">
        <v>81</v>
      </c>
      <c r="C9" s="270" t="s">
        <v>148</v>
      </c>
      <c r="D9" s="20"/>
      <c r="E9" s="56" t="s">
        <v>80</v>
      </c>
      <c r="F9" s="23"/>
      <c r="G9" s="23"/>
      <c r="H9" s="23"/>
      <c r="I9" s="23">
        <v>-8</v>
      </c>
      <c r="J9" s="23"/>
      <c r="L9" s="344"/>
      <c r="M9" s="344"/>
      <c r="N9" s="344"/>
      <c r="O9" s="344"/>
      <c r="P9" s="344"/>
      <c r="Q9" s="344">
        <f t="shared" si="0"/>
        <v>0</v>
      </c>
    </row>
    <row r="10" spans="1:17" ht="12.75">
      <c r="A10" s="27">
        <f>+A9+1</f>
        <v>3</v>
      </c>
      <c r="B10" s="4" t="s">
        <v>46</v>
      </c>
      <c r="C10" s="5" t="s">
        <v>48</v>
      </c>
      <c r="D10" s="20"/>
      <c r="E10" s="56" t="s">
        <v>84</v>
      </c>
      <c r="F10" s="30">
        <v>-3</v>
      </c>
      <c r="G10" s="30">
        <v>-2</v>
      </c>
      <c r="H10" s="30">
        <v>-2</v>
      </c>
      <c r="I10" s="30"/>
      <c r="J10" s="30"/>
      <c r="L10" s="346"/>
      <c r="M10" s="346"/>
      <c r="N10" s="346"/>
      <c r="O10" s="346"/>
      <c r="P10" s="346"/>
      <c r="Q10" s="346">
        <f t="shared" si="0"/>
        <v>0</v>
      </c>
    </row>
    <row r="11" spans="1:17" ht="12.75">
      <c r="A11" s="27">
        <f>+A10+1</f>
        <v>4</v>
      </c>
      <c r="B11" s="261" t="s">
        <v>46</v>
      </c>
      <c r="C11" s="270" t="s">
        <v>442</v>
      </c>
      <c r="D11" s="20"/>
      <c r="E11" s="56" t="s">
        <v>84</v>
      </c>
      <c r="F11" s="23">
        <v>-15</v>
      </c>
      <c r="G11" s="23">
        <v>-12</v>
      </c>
      <c r="H11" s="23">
        <v>-5</v>
      </c>
      <c r="I11" s="23"/>
      <c r="J11" s="23"/>
      <c r="L11" s="344"/>
      <c r="M11" s="344"/>
      <c r="N11" s="344"/>
      <c r="O11" s="344"/>
      <c r="P11" s="344"/>
      <c r="Q11" s="344">
        <f t="shared" si="0"/>
        <v>0</v>
      </c>
    </row>
    <row r="12" spans="1:17" ht="25.5">
      <c r="A12" s="27">
        <v>5</v>
      </c>
      <c r="B12" s="261" t="s">
        <v>78</v>
      </c>
      <c r="C12" s="270" t="s">
        <v>479</v>
      </c>
      <c r="D12" s="20"/>
      <c r="E12" s="56" t="s">
        <v>84</v>
      </c>
      <c r="F12" s="23">
        <v>-20</v>
      </c>
      <c r="G12" s="23"/>
      <c r="H12" s="23"/>
      <c r="I12" s="23"/>
      <c r="J12" s="23"/>
      <c r="L12" s="344"/>
      <c r="M12" s="344"/>
      <c r="N12" s="344"/>
      <c r="O12" s="344"/>
      <c r="P12" s="344"/>
      <c r="Q12" s="344">
        <f t="shared" si="0"/>
        <v>0</v>
      </c>
    </row>
    <row r="13" spans="1:17" ht="12.75">
      <c r="A13" s="27">
        <v>6</v>
      </c>
      <c r="B13" s="261" t="s">
        <v>46</v>
      </c>
      <c r="C13" s="270" t="s">
        <v>465</v>
      </c>
      <c r="D13" s="20"/>
      <c r="E13" s="56" t="s">
        <v>80</v>
      </c>
      <c r="F13" s="23"/>
      <c r="G13" s="23"/>
      <c r="H13" s="23"/>
      <c r="I13" s="23">
        <v>-9</v>
      </c>
      <c r="J13" s="23"/>
      <c r="L13" s="344"/>
      <c r="M13" s="344"/>
      <c r="N13" s="344"/>
      <c r="O13" s="344"/>
      <c r="P13" s="344"/>
      <c r="Q13" s="344">
        <f t="shared" si="0"/>
        <v>0</v>
      </c>
    </row>
    <row r="14" spans="1:17" s="21" customFormat="1" ht="12.75">
      <c r="A14" s="28"/>
      <c r="B14" s="7"/>
      <c r="C14" s="8"/>
      <c r="D14" s="14"/>
      <c r="E14" s="26"/>
      <c r="F14" s="9"/>
      <c r="G14" s="9"/>
      <c r="H14" s="9"/>
      <c r="I14" s="9"/>
      <c r="J14" s="9"/>
      <c r="L14" s="347"/>
      <c r="M14" s="347"/>
      <c r="N14" s="347"/>
      <c r="O14" s="347"/>
      <c r="P14" s="347"/>
      <c r="Q14" s="347"/>
    </row>
    <row r="15" spans="1:17" s="21" customFormat="1" ht="13.5" thickBot="1">
      <c r="A15" s="28"/>
      <c r="B15" s="393" t="s">
        <v>53</v>
      </c>
      <c r="C15" s="393"/>
      <c r="D15" s="11"/>
      <c r="E15" s="26"/>
      <c r="F15" s="12">
        <f>+SUM(F8:F13)</f>
        <v>-42</v>
      </c>
      <c r="G15" s="12">
        <f>+SUM(G8:G13)</f>
        <v>-23</v>
      </c>
      <c r="H15" s="12">
        <f>+SUM(H8:H13)</f>
        <v>-19</v>
      </c>
      <c r="I15" s="12">
        <f>+SUM(I8:I13)</f>
        <v>-17</v>
      </c>
      <c r="J15" s="12">
        <f>+SUM(J8:J13)</f>
        <v>0</v>
      </c>
      <c r="L15" s="345">
        <f aca="true" t="shared" si="1" ref="L15:Q15">+SUM(L8:L13)</f>
        <v>0</v>
      </c>
      <c r="M15" s="345">
        <f t="shared" si="1"/>
        <v>0</v>
      </c>
      <c r="N15" s="345">
        <f t="shared" si="1"/>
        <v>0</v>
      </c>
      <c r="O15" s="345">
        <f t="shared" si="1"/>
        <v>0</v>
      </c>
      <c r="P15" s="345">
        <f t="shared" si="1"/>
        <v>0</v>
      </c>
      <c r="Q15" s="345">
        <f t="shared" si="1"/>
        <v>0</v>
      </c>
    </row>
    <row r="16" spans="1:17" s="21" customFormat="1" ht="12.75">
      <c r="A16" s="28"/>
      <c r="B16" s="11"/>
      <c r="C16" s="11"/>
      <c r="D16" s="11"/>
      <c r="E16" s="26"/>
      <c r="F16" s="35"/>
      <c r="G16" s="35"/>
      <c r="H16" s="35"/>
      <c r="I16" s="35"/>
      <c r="J16" s="35"/>
      <c r="L16" s="348"/>
      <c r="M16" s="348"/>
      <c r="N16" s="348"/>
      <c r="O16" s="348"/>
      <c r="P16" s="348"/>
      <c r="Q16" s="348"/>
    </row>
    <row r="17" spans="1:17" s="21" customFormat="1" ht="18.75" customHeight="1">
      <c r="A17" s="28"/>
      <c r="B17" s="393" t="s">
        <v>54</v>
      </c>
      <c r="C17" s="393"/>
      <c r="D17" s="11"/>
      <c r="E17" s="26"/>
      <c r="F17" s="10"/>
      <c r="G17" s="10"/>
      <c r="H17" s="10"/>
      <c r="I17" s="10"/>
      <c r="J17" s="10"/>
      <c r="L17" s="350"/>
      <c r="M17" s="350"/>
      <c r="N17" s="350"/>
      <c r="O17" s="350"/>
      <c r="P17" s="350"/>
      <c r="Q17" s="350"/>
    </row>
    <row r="18" spans="6:17" ht="12.75">
      <c r="F18" s="21"/>
      <c r="G18" s="21"/>
      <c r="H18" s="21"/>
      <c r="I18" s="21"/>
      <c r="J18" s="21"/>
      <c r="K18" s="21"/>
      <c r="L18" s="355"/>
      <c r="M18" s="355"/>
      <c r="N18" s="355"/>
      <c r="O18" s="355"/>
      <c r="P18" s="355"/>
      <c r="Q18" s="355"/>
    </row>
    <row r="19" spans="1:17" ht="25.5">
      <c r="A19" s="27">
        <f>+A13+1</f>
        <v>7</v>
      </c>
      <c r="B19" s="4" t="s">
        <v>78</v>
      </c>
      <c r="C19" s="5" t="s">
        <v>381</v>
      </c>
      <c r="D19" s="14"/>
      <c r="E19" s="26" t="s">
        <v>84</v>
      </c>
      <c r="F19" s="6"/>
      <c r="G19" s="6"/>
      <c r="H19" s="30">
        <v>-17</v>
      </c>
      <c r="I19" s="30"/>
      <c r="J19" s="30"/>
      <c r="L19" s="346"/>
      <c r="M19" s="346"/>
      <c r="N19" s="346">
        <v>0.5</v>
      </c>
      <c r="O19" s="346"/>
      <c r="P19" s="346"/>
      <c r="Q19" s="346">
        <f>+SUM(L19:O19)</f>
        <v>0.5</v>
      </c>
    </row>
    <row r="20" spans="1:17" ht="25.5">
      <c r="A20" s="27">
        <f>A19+1</f>
        <v>8</v>
      </c>
      <c r="B20" s="261" t="s">
        <v>78</v>
      </c>
      <c r="C20" s="270" t="s">
        <v>464</v>
      </c>
      <c r="D20" s="14"/>
      <c r="E20" s="26" t="s">
        <v>80</v>
      </c>
      <c r="F20" s="23">
        <v>-19</v>
      </c>
      <c r="G20" s="23"/>
      <c r="H20" s="23"/>
      <c r="I20" s="23"/>
      <c r="J20" s="23"/>
      <c r="L20" s="344"/>
      <c r="M20" s="344"/>
      <c r="N20" s="344"/>
      <c r="O20" s="344"/>
      <c r="P20" s="344"/>
      <c r="Q20" s="344">
        <f>+SUM(L20:O20)</f>
        <v>0</v>
      </c>
    </row>
    <row r="21" spans="1:17" s="21" customFormat="1" ht="12.75">
      <c r="A21" s="28"/>
      <c r="B21" s="7"/>
      <c r="C21" s="8"/>
      <c r="D21" s="14"/>
      <c r="E21" s="26"/>
      <c r="F21" s="9"/>
      <c r="G21" s="9"/>
      <c r="H21" s="9"/>
      <c r="I21" s="9"/>
      <c r="J21" s="9"/>
      <c r="L21" s="347"/>
      <c r="M21" s="347"/>
      <c r="N21" s="347"/>
      <c r="O21" s="347"/>
      <c r="P21" s="347"/>
      <c r="Q21" s="347"/>
    </row>
    <row r="22" spans="1:17" s="21" customFormat="1" ht="13.5" thickBot="1">
      <c r="A22" s="28"/>
      <c r="B22" s="393" t="s">
        <v>55</v>
      </c>
      <c r="C22" s="393"/>
      <c r="D22" s="11"/>
      <c r="E22" s="26"/>
      <c r="F22" s="12">
        <f>+SUM(F19:F20)</f>
        <v>-19</v>
      </c>
      <c r="G22" s="12">
        <f>+SUM(G19:G20)</f>
        <v>0</v>
      </c>
      <c r="H22" s="12">
        <f>+SUM(H19:H20)</f>
        <v>-17</v>
      </c>
      <c r="I22" s="12">
        <f>+SUM(I19:I20)</f>
        <v>0</v>
      </c>
      <c r="J22" s="12">
        <f>+SUM(J19:J20)</f>
        <v>0</v>
      </c>
      <c r="L22" s="345">
        <f aca="true" t="shared" si="2" ref="L22:Q22">+SUM(L19:L20)</f>
        <v>0</v>
      </c>
      <c r="M22" s="345">
        <f t="shared" si="2"/>
        <v>0</v>
      </c>
      <c r="N22" s="345">
        <f t="shared" si="2"/>
        <v>0.5</v>
      </c>
      <c r="O22" s="345">
        <f t="shared" si="2"/>
        <v>0</v>
      </c>
      <c r="P22" s="345">
        <f t="shared" si="2"/>
        <v>0</v>
      </c>
      <c r="Q22" s="345">
        <f t="shared" si="2"/>
        <v>0.5</v>
      </c>
    </row>
    <row r="23" spans="1:17" s="21" customFormat="1" ht="12.75">
      <c r="A23" s="28"/>
      <c r="B23" s="11"/>
      <c r="C23" s="11"/>
      <c r="D23" s="11"/>
      <c r="E23" s="26"/>
      <c r="F23" s="35"/>
      <c r="G23" s="35"/>
      <c r="H23" s="35"/>
      <c r="I23" s="35"/>
      <c r="J23" s="35"/>
      <c r="L23" s="348"/>
      <c r="M23" s="348"/>
      <c r="N23" s="348"/>
      <c r="O23" s="348"/>
      <c r="P23" s="348"/>
      <c r="Q23" s="348"/>
    </row>
    <row r="24" spans="1:17" s="21" customFormat="1" ht="12.75">
      <c r="A24" s="28"/>
      <c r="B24" s="17" t="s">
        <v>59</v>
      </c>
      <c r="C24" s="18"/>
      <c r="D24" s="14"/>
      <c r="E24" s="26"/>
      <c r="F24" s="15"/>
      <c r="G24" s="15"/>
      <c r="H24" s="15"/>
      <c r="I24" s="15"/>
      <c r="J24" s="15"/>
      <c r="L24" s="349"/>
      <c r="M24" s="349"/>
      <c r="N24" s="349"/>
      <c r="O24" s="349"/>
      <c r="P24" s="349"/>
      <c r="Q24" s="349"/>
    </row>
    <row r="25" spans="1:17" ht="25.5">
      <c r="A25" s="27">
        <f>A20+1</f>
        <v>9</v>
      </c>
      <c r="B25" s="261" t="s">
        <v>81</v>
      </c>
      <c r="C25" s="270" t="s">
        <v>150</v>
      </c>
      <c r="D25" s="20"/>
      <c r="E25" s="56"/>
      <c r="F25" s="23">
        <v>-30</v>
      </c>
      <c r="G25" s="23"/>
      <c r="H25" s="23"/>
      <c r="I25" s="23"/>
      <c r="J25" s="23"/>
      <c r="L25" s="344"/>
      <c r="M25" s="344"/>
      <c r="N25" s="344"/>
      <c r="O25" s="344"/>
      <c r="P25" s="344"/>
      <c r="Q25" s="344">
        <f>+SUM(L25:O25)</f>
        <v>0</v>
      </c>
    </row>
    <row r="26" spans="1:17" s="21" customFormat="1" ht="12.75">
      <c r="A26" s="28"/>
      <c r="B26" s="7"/>
      <c r="C26" s="8"/>
      <c r="D26" s="14"/>
      <c r="E26" s="26"/>
      <c r="F26" s="9"/>
      <c r="G26" s="9"/>
      <c r="H26" s="9"/>
      <c r="I26" s="9"/>
      <c r="J26" s="9"/>
      <c r="L26" s="347"/>
      <c r="M26" s="347"/>
      <c r="N26" s="347"/>
      <c r="O26" s="347"/>
      <c r="P26" s="347"/>
      <c r="Q26" s="347"/>
    </row>
    <row r="27" spans="1:17" s="21" customFormat="1" ht="13.5" customHeight="1" thickBot="1">
      <c r="A27" s="28"/>
      <c r="B27" s="393" t="s">
        <v>60</v>
      </c>
      <c r="C27" s="393"/>
      <c r="D27" s="11"/>
      <c r="E27" s="26"/>
      <c r="F27" s="12">
        <f>+SUM(F25:F25)</f>
        <v>-30</v>
      </c>
      <c r="G27" s="12">
        <f>+SUM(G25:G25)</f>
        <v>0</v>
      </c>
      <c r="H27" s="12">
        <f>+SUM(H25:H25)</f>
        <v>0</v>
      </c>
      <c r="I27" s="12">
        <f>+SUM(I25:I25)</f>
        <v>0</v>
      </c>
      <c r="J27" s="12">
        <f>+SUM(J25:J25)</f>
        <v>0</v>
      </c>
      <c r="L27" s="345">
        <f aca="true" t="shared" si="3" ref="L27:Q27">+SUM(L25:L25)</f>
        <v>0</v>
      </c>
      <c r="M27" s="345">
        <f t="shared" si="3"/>
        <v>0</v>
      </c>
      <c r="N27" s="345">
        <f t="shared" si="3"/>
        <v>0</v>
      </c>
      <c r="O27" s="345">
        <f t="shared" si="3"/>
        <v>0</v>
      </c>
      <c r="P27" s="345">
        <f t="shared" si="3"/>
        <v>0</v>
      </c>
      <c r="Q27" s="345">
        <f t="shared" si="3"/>
        <v>0</v>
      </c>
    </row>
    <row r="28" spans="1:17" s="21" customFormat="1" ht="12.75">
      <c r="A28" s="28"/>
      <c r="B28" s="393" t="s">
        <v>61</v>
      </c>
      <c r="C28" s="393"/>
      <c r="D28" s="14"/>
      <c r="E28" s="26"/>
      <c r="F28" s="15"/>
      <c r="G28" s="15"/>
      <c r="H28" s="15"/>
      <c r="I28" s="15"/>
      <c r="J28" s="15"/>
      <c r="L28" s="349"/>
      <c r="M28" s="349"/>
      <c r="N28" s="349"/>
      <c r="O28" s="349"/>
      <c r="P28" s="349"/>
      <c r="Q28" s="349"/>
    </row>
    <row r="29" spans="1:17" s="118" customFormat="1" ht="12.75">
      <c r="A29" s="27">
        <f>A25+1</f>
        <v>10</v>
      </c>
      <c r="B29" s="4" t="s">
        <v>46</v>
      </c>
      <c r="C29" s="4" t="s">
        <v>151</v>
      </c>
      <c r="D29" s="13"/>
      <c r="E29" s="10"/>
      <c r="F29" s="30">
        <v>-100</v>
      </c>
      <c r="G29" s="30"/>
      <c r="H29" s="6"/>
      <c r="I29" s="6"/>
      <c r="J29" s="6"/>
      <c r="L29" s="346"/>
      <c r="M29" s="346"/>
      <c r="N29" s="346"/>
      <c r="O29" s="346"/>
      <c r="P29" s="346"/>
      <c r="Q29" s="346">
        <f>+SUM(L29:O29)</f>
        <v>0</v>
      </c>
    </row>
    <row r="30" spans="1:17" s="118" customFormat="1" ht="25.5">
      <c r="A30" s="27">
        <f>A29+1</f>
        <v>11</v>
      </c>
      <c r="B30" s="261" t="s">
        <v>78</v>
      </c>
      <c r="C30" s="261" t="s">
        <v>389</v>
      </c>
      <c r="D30" s="13"/>
      <c r="E30" s="10"/>
      <c r="F30" s="23">
        <v>20</v>
      </c>
      <c r="G30" s="23"/>
      <c r="H30" s="23"/>
      <c r="I30" s="23"/>
      <c r="J30" s="23"/>
      <c r="L30" s="344"/>
      <c r="M30" s="344"/>
      <c r="N30" s="344"/>
      <c r="O30" s="344"/>
      <c r="P30" s="344"/>
      <c r="Q30" s="344">
        <f>+SUM(L30:O30)</f>
        <v>0</v>
      </c>
    </row>
    <row r="31" spans="1:17" s="118" customFormat="1" ht="12.75">
      <c r="A31" s="27">
        <f>A30+1</f>
        <v>12</v>
      </c>
      <c r="B31" s="261" t="s">
        <v>46</v>
      </c>
      <c r="C31" s="261" t="s">
        <v>50</v>
      </c>
      <c r="D31" s="13"/>
      <c r="E31" s="10"/>
      <c r="F31" s="23">
        <f>100-50</f>
        <v>50</v>
      </c>
      <c r="G31" s="23"/>
      <c r="H31" s="23"/>
      <c r="I31" s="23"/>
      <c r="J31" s="23"/>
      <c r="L31" s="344"/>
      <c r="M31" s="344"/>
      <c r="N31" s="344"/>
      <c r="O31" s="344"/>
      <c r="P31" s="344"/>
      <c r="Q31" s="344">
        <f>+SUM(L31:O31)</f>
        <v>0</v>
      </c>
    </row>
    <row r="32" spans="1:17" s="118" customFormat="1" ht="25.5">
      <c r="A32" s="27">
        <f>A31+1</f>
        <v>13</v>
      </c>
      <c r="B32" s="4" t="s">
        <v>46</v>
      </c>
      <c r="C32" s="4" t="s">
        <v>152</v>
      </c>
      <c r="D32" s="13"/>
      <c r="E32" s="10"/>
      <c r="F32" s="30">
        <v>-2</v>
      </c>
      <c r="G32" s="30"/>
      <c r="H32" s="6"/>
      <c r="I32" s="6"/>
      <c r="J32" s="6"/>
      <c r="L32" s="346"/>
      <c r="M32" s="346"/>
      <c r="N32" s="346"/>
      <c r="O32" s="346"/>
      <c r="P32" s="346"/>
      <c r="Q32" s="346">
        <f>+SUM(L32:O32)</f>
        <v>0</v>
      </c>
    </row>
    <row r="33" spans="1:17" s="126" customFormat="1" ht="12.75" customHeight="1">
      <c r="A33" s="28"/>
      <c r="B33" s="7"/>
      <c r="C33" s="7"/>
      <c r="D33" s="13"/>
      <c r="E33" s="10"/>
      <c r="F33" s="9"/>
      <c r="G33" s="9"/>
      <c r="H33" s="9"/>
      <c r="I33" s="9"/>
      <c r="J33" s="9"/>
      <c r="L33" s="347"/>
      <c r="M33" s="347"/>
      <c r="N33" s="347"/>
      <c r="O33" s="347"/>
      <c r="P33" s="347"/>
      <c r="Q33" s="347"/>
    </row>
    <row r="34" spans="1:17" s="21" customFormat="1" ht="13.5" customHeight="1" thickBot="1">
      <c r="A34" s="28"/>
      <c r="B34" s="393" t="s">
        <v>63</v>
      </c>
      <c r="C34" s="393"/>
      <c r="D34" s="11"/>
      <c r="E34" s="26"/>
      <c r="F34" s="12">
        <f>+SUM(F29:F32)</f>
        <v>-32</v>
      </c>
      <c r="G34" s="12">
        <f>+SUM(G29:G32)</f>
        <v>0</v>
      </c>
      <c r="H34" s="12">
        <f>+SUM(H29:H32)</f>
        <v>0</v>
      </c>
      <c r="I34" s="12">
        <f>+SUM(I29:I32)</f>
        <v>0</v>
      </c>
      <c r="J34" s="12">
        <f>+SUM(J29:J32)</f>
        <v>0</v>
      </c>
      <c r="L34" s="345"/>
      <c r="M34" s="345"/>
      <c r="N34" s="345"/>
      <c r="O34" s="345"/>
      <c r="P34" s="345"/>
      <c r="Q34" s="345"/>
    </row>
    <row r="35" spans="1:17" s="21" customFormat="1" ht="13.5" customHeight="1">
      <c r="A35" s="28"/>
      <c r="B35" s="11"/>
      <c r="C35" s="11"/>
      <c r="D35" s="11"/>
      <c r="E35" s="26"/>
      <c r="F35" s="35"/>
      <c r="G35" s="35"/>
      <c r="H35" s="35"/>
      <c r="I35" s="35"/>
      <c r="J35" s="35"/>
      <c r="L35" s="348"/>
      <c r="M35" s="348"/>
      <c r="N35" s="348"/>
      <c r="O35" s="348"/>
      <c r="P35" s="348"/>
      <c r="Q35" s="348"/>
    </row>
    <row r="36" spans="2:17" s="21" customFormat="1" ht="12.75">
      <c r="B36" s="11" t="s">
        <v>382</v>
      </c>
      <c r="C36" s="14"/>
      <c r="D36" s="14"/>
      <c r="E36" s="26"/>
      <c r="F36" s="10"/>
      <c r="G36" s="10"/>
      <c r="H36" s="10"/>
      <c r="I36" s="10"/>
      <c r="J36" s="10"/>
      <c r="L36" s="350"/>
      <c r="M36" s="350"/>
      <c r="N36" s="350"/>
      <c r="O36" s="350"/>
      <c r="P36" s="350"/>
      <c r="Q36" s="350"/>
    </row>
    <row r="37" spans="1:17" ht="25.5">
      <c r="A37" s="1">
        <f>A32+1</f>
        <v>14</v>
      </c>
      <c r="B37" s="4" t="s">
        <v>78</v>
      </c>
      <c r="C37" s="5" t="s">
        <v>109</v>
      </c>
      <c r="D37" s="20"/>
      <c r="E37" s="26"/>
      <c r="F37" s="6">
        <v>60</v>
      </c>
      <c r="G37" s="6">
        <v>-10</v>
      </c>
      <c r="H37" s="6">
        <v>-160</v>
      </c>
      <c r="I37" s="6"/>
      <c r="J37" s="6"/>
      <c r="L37" s="346"/>
      <c r="M37" s="346"/>
      <c r="N37" s="346"/>
      <c r="O37" s="346"/>
      <c r="P37" s="346"/>
      <c r="Q37" s="346">
        <f>+SUM(L37:O37)</f>
        <v>0</v>
      </c>
    </row>
    <row r="38" spans="1:17" ht="12.75">
      <c r="A38" s="1"/>
      <c r="E38" s="26"/>
      <c r="F38" s="29"/>
      <c r="G38" s="29"/>
      <c r="H38" s="29"/>
      <c r="I38" s="29"/>
      <c r="J38" s="29"/>
      <c r="L38" s="341"/>
      <c r="M38" s="341"/>
      <c r="N38" s="341"/>
      <c r="O38" s="341"/>
      <c r="P38" s="341"/>
      <c r="Q38" s="341"/>
    </row>
    <row r="39" spans="2:17" s="21" customFormat="1" ht="13.5" thickBot="1">
      <c r="B39" s="393" t="s">
        <v>383</v>
      </c>
      <c r="C39" s="393"/>
      <c r="D39" s="11"/>
      <c r="E39" s="26"/>
      <c r="F39" s="12">
        <f>+SUM(F37:F37)</f>
        <v>60</v>
      </c>
      <c r="G39" s="12">
        <f>+SUM(G37:G37)</f>
        <v>-10</v>
      </c>
      <c r="H39" s="12">
        <f>+SUM(H37:H37)</f>
        <v>-160</v>
      </c>
      <c r="I39" s="12">
        <f>+SUM(I37:I37)</f>
        <v>0</v>
      </c>
      <c r="J39" s="12">
        <f>+SUM(J37:J37)</f>
        <v>0</v>
      </c>
      <c r="L39" s="12">
        <f aca="true" t="shared" si="4" ref="L39:Q39">+SUM(L37:L37)</f>
        <v>0</v>
      </c>
      <c r="M39" s="12">
        <f t="shared" si="4"/>
        <v>0</v>
      </c>
      <c r="N39" s="12">
        <f t="shared" si="4"/>
        <v>0</v>
      </c>
      <c r="O39" s="12">
        <f t="shared" si="4"/>
        <v>0</v>
      </c>
      <c r="P39" s="12">
        <f t="shared" si="4"/>
        <v>0</v>
      </c>
      <c r="Q39" s="12">
        <f t="shared" si="4"/>
        <v>0</v>
      </c>
    </row>
    <row r="40" spans="1:17" s="21" customFormat="1" ht="13.5" customHeight="1">
      <c r="A40" s="28"/>
      <c r="B40" s="11"/>
      <c r="C40" s="11"/>
      <c r="D40" s="11"/>
      <c r="E40" s="26"/>
      <c r="F40" s="35"/>
      <c r="G40" s="35"/>
      <c r="H40" s="35"/>
      <c r="I40" s="35"/>
      <c r="J40" s="35"/>
      <c r="L40" s="348"/>
      <c r="M40" s="348"/>
      <c r="N40" s="348"/>
      <c r="O40" s="348"/>
      <c r="P40" s="348"/>
      <c r="Q40" s="348"/>
    </row>
    <row r="41" spans="1:18" s="21" customFormat="1" ht="13.5" customHeight="1" thickBot="1">
      <c r="A41" s="28"/>
      <c r="B41" s="393" t="s">
        <v>452</v>
      </c>
      <c r="C41" s="393"/>
      <c r="D41" s="11"/>
      <c r="E41" s="26"/>
      <c r="F41" s="12">
        <f>+F27+F22+F15+F34+F39</f>
        <v>-63</v>
      </c>
      <c r="G41" s="12">
        <f>+G27+G22+G15+G34+G39</f>
        <v>-33</v>
      </c>
      <c r="H41" s="12">
        <f>+H27+H22+H15+H34+H39</f>
        <v>-196</v>
      </c>
      <c r="I41" s="12">
        <f>+I27+I22+I15+I34+I39</f>
        <v>-17</v>
      </c>
      <c r="J41" s="12">
        <f>+J27+J22+J15+J34+J39</f>
        <v>0</v>
      </c>
      <c r="L41" s="12">
        <f>+L27+L22+L15+L34+L39</f>
        <v>0</v>
      </c>
      <c r="M41" s="12">
        <f aca="true" t="shared" si="5" ref="M41:R41">+M27+M22+M15+M34+M39</f>
        <v>0</v>
      </c>
      <c r="N41" s="12">
        <f t="shared" si="5"/>
        <v>0.5</v>
      </c>
      <c r="O41" s="12">
        <f t="shared" si="5"/>
        <v>0</v>
      </c>
      <c r="P41" s="12">
        <f t="shared" si="5"/>
        <v>0</v>
      </c>
      <c r="Q41" s="12">
        <f t="shared" si="5"/>
        <v>0.5</v>
      </c>
      <c r="R41" s="35">
        <f t="shared" si="5"/>
        <v>0</v>
      </c>
    </row>
    <row r="42" spans="1:18" s="21" customFormat="1" ht="13.5" customHeight="1">
      <c r="A42" s="28"/>
      <c r="B42" s="11"/>
      <c r="C42" s="11"/>
      <c r="D42" s="11"/>
      <c r="E42" s="26"/>
      <c r="F42" s="35"/>
      <c r="G42" s="35"/>
      <c r="H42" s="35"/>
      <c r="I42" s="35"/>
      <c r="J42" s="35"/>
      <c r="L42" s="35"/>
      <c r="M42" s="35"/>
      <c r="N42" s="35"/>
      <c r="O42" s="35"/>
      <c r="P42" s="35"/>
      <c r="Q42" s="35"/>
      <c r="R42" s="35"/>
    </row>
    <row r="43" spans="2:17" s="21" customFormat="1" ht="15" customHeight="1" thickBot="1">
      <c r="B43" s="393" t="s">
        <v>6</v>
      </c>
      <c r="C43" s="393"/>
      <c r="D43" s="11"/>
      <c r="E43" s="48"/>
      <c r="F43" s="12">
        <f>F5+F41</f>
        <v>775</v>
      </c>
      <c r="G43" s="12">
        <f>G5+G41</f>
        <v>742</v>
      </c>
      <c r="H43" s="12">
        <f>H5+H41</f>
        <v>546</v>
      </c>
      <c r="I43" s="12">
        <f>I5+I41</f>
        <v>529</v>
      </c>
      <c r="J43" s="35"/>
      <c r="L43" s="348"/>
      <c r="M43" s="348"/>
      <c r="N43" s="348"/>
      <c r="O43" s="348"/>
      <c r="P43" s="348"/>
      <c r="Q43" s="348"/>
    </row>
    <row r="44" spans="5:10" ht="12.75">
      <c r="E44" s="55"/>
      <c r="F44" s="29"/>
      <c r="G44" s="29"/>
      <c r="H44" s="29"/>
      <c r="I44" s="29"/>
      <c r="J44" s="29"/>
    </row>
    <row r="45" spans="2:10" ht="12.75" hidden="1">
      <c r="B45" s="2" t="s">
        <v>270</v>
      </c>
      <c r="E45" s="48"/>
      <c r="F45" s="35">
        <f>1377.269+F41</f>
        <v>1314.269</v>
      </c>
      <c r="G45" s="35">
        <f>F45+G41</f>
        <v>1281.269</v>
      </c>
      <c r="H45" s="35">
        <f>G45+H41</f>
        <v>1085.269</v>
      </c>
      <c r="I45" s="35">
        <f>H45+I41</f>
        <v>1068.269</v>
      </c>
      <c r="J45" s="35">
        <f>I45+J41</f>
        <v>1068.269</v>
      </c>
    </row>
    <row r="46" spans="2:10" ht="12.75" hidden="1">
      <c r="B46" s="2" t="s">
        <v>467</v>
      </c>
      <c r="C46" s="2"/>
      <c r="E46" s="48"/>
      <c r="F46" s="35">
        <v>1204.269</v>
      </c>
      <c r="G46" s="35">
        <v>1180.769</v>
      </c>
      <c r="H46" s="35">
        <v>1144.269</v>
      </c>
      <c r="I46" s="35">
        <v>1121.052</v>
      </c>
      <c r="J46" s="35">
        <v>1098.293</v>
      </c>
    </row>
    <row r="47" spans="2:10" ht="12.75" hidden="1">
      <c r="B47" s="2" t="s">
        <v>473</v>
      </c>
      <c r="E47" s="48"/>
      <c r="F47" s="35">
        <f>F46-F45</f>
        <v>-110</v>
      </c>
      <c r="G47" s="35">
        <f>G46-G45</f>
        <v>-100.5</v>
      </c>
      <c r="H47" s="35">
        <f>H46-H45</f>
        <v>59</v>
      </c>
      <c r="I47" s="35">
        <f>I46-I45</f>
        <v>52.7829999999999</v>
      </c>
      <c r="J47" s="35">
        <f>J46-J45</f>
        <v>30.023999999999887</v>
      </c>
    </row>
    <row r="48" spans="2:10" ht="12.75">
      <c r="B48" s="2"/>
      <c r="E48" s="48"/>
      <c r="F48" s="35"/>
      <c r="G48" s="35"/>
      <c r="H48" s="35"/>
      <c r="I48" s="35"/>
      <c r="J48" s="35"/>
    </row>
    <row r="49" spans="2:10" ht="12.75">
      <c r="B49" s="43"/>
      <c r="C49" s="2" t="s">
        <v>469</v>
      </c>
      <c r="E49" s="48"/>
      <c r="F49" s="35"/>
      <c r="G49" s="35"/>
      <c r="H49" s="35"/>
      <c r="I49" s="35"/>
      <c r="J49" s="35"/>
    </row>
    <row r="52" ht="12.75" hidden="1">
      <c r="K52" s="21"/>
    </row>
    <row r="53" spans="3:12" ht="12.75" hidden="1">
      <c r="C53" s="33" t="s">
        <v>472</v>
      </c>
      <c r="E53" s="297" t="s">
        <v>445</v>
      </c>
      <c r="F53" s="296" t="s">
        <v>72</v>
      </c>
      <c r="G53" s="292" t="s">
        <v>76</v>
      </c>
      <c r="H53" s="296" t="s">
        <v>73</v>
      </c>
      <c r="I53" s="292"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0">
        <f>SUM(I54:I56)</f>
        <v>0</v>
      </c>
      <c r="J57" s="294">
        <f>SUM(J54:J56)</f>
        <v>0</v>
      </c>
      <c r="K57" s="153"/>
      <c r="L57" s="294">
        <f>SUM(L54:L56)</f>
        <v>0</v>
      </c>
    </row>
    <row r="58" spans="3:12" ht="12.75" hidden="1">
      <c r="C58" s="33"/>
      <c r="E58" s="48"/>
      <c r="L58" s="1"/>
    </row>
    <row r="59" spans="3:12" ht="12.75" hidden="1">
      <c r="C59" s="33" t="s">
        <v>485</v>
      </c>
      <c r="E59" s="297" t="s">
        <v>445</v>
      </c>
      <c r="F59" s="296" t="s">
        <v>72</v>
      </c>
      <c r="G59" s="292" t="s">
        <v>76</v>
      </c>
      <c r="H59" s="296" t="s">
        <v>73</v>
      </c>
      <c r="I59" s="292"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F10+F11+F12</f>
        <v>-38</v>
      </c>
      <c r="G61" s="295">
        <f>G10+G11+G12</f>
        <v>-14</v>
      </c>
      <c r="H61" s="295">
        <f>H10+H11+H12</f>
        <v>-7</v>
      </c>
      <c r="I61" s="295">
        <f>I10+I11+I12</f>
        <v>0</v>
      </c>
      <c r="J61" s="295">
        <f>J10+J11+J12</f>
        <v>0</v>
      </c>
      <c r="K61" s="201"/>
      <c r="L61" s="291">
        <f>SUM(F61:I61)</f>
        <v>-59</v>
      </c>
    </row>
    <row r="62" spans="3:12" ht="12.75" hidden="1">
      <c r="C62" s="33"/>
      <c r="E62" s="293" t="s">
        <v>511</v>
      </c>
      <c r="F62" s="295">
        <f>F8+F9+F13</f>
        <v>-4</v>
      </c>
      <c r="G62" s="295">
        <f>G8+G9+G13</f>
        <v>-9</v>
      </c>
      <c r="H62" s="295">
        <f>H8+H9+H13</f>
        <v>-12</v>
      </c>
      <c r="I62" s="295">
        <f>I8+I9+I13</f>
        <v>-17</v>
      </c>
      <c r="J62" s="295">
        <f>J8+J9+J13</f>
        <v>0</v>
      </c>
      <c r="K62" s="201"/>
      <c r="L62" s="291">
        <f>SUM(F62:I62)</f>
        <v>-42</v>
      </c>
    </row>
    <row r="63" spans="3:12" ht="12.75" hidden="1">
      <c r="C63" s="33"/>
      <c r="E63" s="251" t="s">
        <v>446</v>
      </c>
      <c r="F63" s="294">
        <f>SUM(F60:F62)</f>
        <v>-42</v>
      </c>
      <c r="G63" s="290">
        <f>SUM(G60:G62)</f>
        <v>-23</v>
      </c>
      <c r="H63" s="294">
        <f>SUM(H60:H62)</f>
        <v>-19</v>
      </c>
      <c r="I63" s="290">
        <f>SUM(I60:I62)</f>
        <v>-17</v>
      </c>
      <c r="J63" s="294">
        <f>SUM(J60:J62)</f>
        <v>0</v>
      </c>
      <c r="K63" s="153"/>
      <c r="L63" s="294">
        <f>SUM(L60:L62)</f>
        <v>-101</v>
      </c>
    </row>
    <row r="64" spans="3:12" ht="12.75" hidden="1">
      <c r="C64" s="33"/>
      <c r="E64" s="48"/>
      <c r="L64" s="1"/>
    </row>
    <row r="65" spans="3:12" ht="12.75" hidden="1">
      <c r="C65" s="33" t="s">
        <v>27</v>
      </c>
      <c r="E65" s="297" t="s">
        <v>445</v>
      </c>
      <c r="F65" s="296" t="s">
        <v>72</v>
      </c>
      <c r="G65" s="292" t="s">
        <v>76</v>
      </c>
      <c r="H65" s="296" t="s">
        <v>73</v>
      </c>
      <c r="I65" s="292"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 aca="true" t="shared" si="6" ref="F67:I68">F19</f>
        <v>0</v>
      </c>
      <c r="G67" s="295">
        <f t="shared" si="6"/>
        <v>0</v>
      </c>
      <c r="H67" s="295">
        <f t="shared" si="6"/>
        <v>-17</v>
      </c>
      <c r="I67" s="295">
        <f t="shared" si="6"/>
        <v>0</v>
      </c>
      <c r="J67" s="295" t="e">
        <f>J19+#REF!</f>
        <v>#REF!</v>
      </c>
      <c r="K67" s="201"/>
      <c r="L67" s="291">
        <f>SUM(F67:I67)</f>
        <v>-17</v>
      </c>
    </row>
    <row r="68" spans="5:12" ht="12.75" hidden="1">
      <c r="E68" s="293" t="s">
        <v>511</v>
      </c>
      <c r="F68" s="295">
        <f t="shared" si="6"/>
        <v>-19</v>
      </c>
      <c r="G68" s="295">
        <f t="shared" si="6"/>
        <v>0</v>
      </c>
      <c r="H68" s="295">
        <f t="shared" si="6"/>
        <v>0</v>
      </c>
      <c r="I68" s="295">
        <f t="shared" si="6"/>
        <v>0</v>
      </c>
      <c r="J68" s="295">
        <f>J20</f>
        <v>0</v>
      </c>
      <c r="K68" s="201"/>
      <c r="L68" s="291">
        <f>SUM(F68:I68)</f>
        <v>-19</v>
      </c>
    </row>
    <row r="69" spans="5:12" ht="12.75" hidden="1">
      <c r="E69" s="251" t="s">
        <v>446</v>
      </c>
      <c r="F69" s="294">
        <f>SUM(F66:F68)</f>
        <v>-19</v>
      </c>
      <c r="G69" s="290">
        <f>SUM(G66:G68)</f>
        <v>0</v>
      </c>
      <c r="H69" s="294">
        <f>SUM(H66:H68)</f>
        <v>-17</v>
      </c>
      <c r="I69" s="290">
        <f>SUM(I66:I68)</f>
        <v>0</v>
      </c>
      <c r="J69" s="294" t="e">
        <f>SUM(J66:J68)</f>
        <v>#REF!</v>
      </c>
      <c r="K69" s="153"/>
      <c r="L69" s="294">
        <f>SUM(L66:L68)</f>
        <v>-36</v>
      </c>
    </row>
    <row r="70" ht="12.75" hidden="1"/>
  </sheetData>
  <mergeCells count="12">
    <mergeCell ref="B1:I1"/>
    <mergeCell ref="B7:C7"/>
    <mergeCell ref="B15:C15"/>
    <mergeCell ref="L2:Q2"/>
    <mergeCell ref="B43:C43"/>
    <mergeCell ref="B17:C17"/>
    <mergeCell ref="B22:C22"/>
    <mergeCell ref="B41:C41"/>
    <mergeCell ref="B34:C34"/>
    <mergeCell ref="B27:C27"/>
    <mergeCell ref="B28:C28"/>
    <mergeCell ref="B39:C39"/>
  </mergeCells>
  <conditionalFormatting sqref="L6:Q17 E8:J17 L39:L42 L19:Q37 E19:J37 M41:R42 M39:Q40 F43:J43 L43:Q43 E39:J42">
    <cfRule type="cellIs" priority="1" dxfId="0" operator="equal" stopIfTrue="1">
      <formula>0</formula>
    </cfRule>
  </conditionalFormatting>
  <printOptions/>
  <pageMargins left="0.75" right="0.75" top="1" bottom="1" header="0.5" footer="0.5"/>
  <pageSetup fitToHeight="3" horizontalDpi="600" verticalDpi="600" orientation="landscape" paperSize="9" scale="64" r:id="rId1"/>
  <headerFooter alignWithMargins="0">
    <oddHeader>&amp;C&amp;16Detailed General Fund Budget Proposals 2013-17&amp;R&amp;16Appendix 3</oddHeader>
    <oddFooter>&amp;CPage &amp;P</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18" customWidth="1"/>
    <col min="2" max="2" width="18.421875" style="228" customWidth="1"/>
    <col min="3" max="3" width="48.00390625" style="118" customWidth="1"/>
    <col min="4" max="4" width="1.8515625" style="118" customWidth="1"/>
    <col min="5" max="5" width="11.28125" style="118" bestFit="1" customWidth="1"/>
    <col min="6" max="6" width="12.00390625" style="118" bestFit="1" customWidth="1"/>
    <col min="7" max="9" width="9.421875" style="118" customWidth="1"/>
    <col min="10" max="10" width="1.28515625" style="118" customWidth="1"/>
    <col min="11" max="15" width="7.57421875" style="118" customWidth="1"/>
    <col min="16" max="28" width="0" style="118" hidden="1" customWidth="1"/>
    <col min="29" max="16384" width="9.140625" style="118" customWidth="1"/>
  </cols>
  <sheetData>
    <row r="1" spans="1:15" s="1" customFormat="1" ht="23.25">
      <c r="A1" s="396" t="s">
        <v>56</v>
      </c>
      <c r="B1" s="396"/>
      <c r="C1" s="396"/>
      <c r="D1" s="396"/>
      <c r="E1" s="396"/>
      <c r="F1" s="396"/>
      <c r="G1" s="396"/>
      <c r="H1" s="396"/>
      <c r="I1" s="396"/>
      <c r="J1" s="396"/>
      <c r="K1" s="396"/>
      <c r="L1" s="396"/>
      <c r="M1" s="396"/>
      <c r="N1" s="396"/>
      <c r="O1" s="396"/>
    </row>
    <row r="2" spans="1:27" s="1" customFormat="1" ht="12.75">
      <c r="A2" s="33" t="s">
        <v>82</v>
      </c>
      <c r="B2" s="227"/>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2:27" s="1" customFormat="1" ht="39.75">
      <c r="B3" s="227"/>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63.75">
      <c r="A5" s="1">
        <v>15</v>
      </c>
      <c r="B5" s="4" t="s">
        <v>120</v>
      </c>
      <c r="C5" s="5" t="s">
        <v>121</v>
      </c>
      <c r="D5" s="20"/>
      <c r="E5" s="44" t="s">
        <v>80</v>
      </c>
      <c r="F5" s="6">
        <v>-5</v>
      </c>
      <c r="G5" s="6"/>
      <c r="H5" s="6">
        <v>-5</v>
      </c>
      <c r="I5" s="6"/>
      <c r="K5" s="134">
        <f>+SUM(L5:O5)</f>
        <v>0</v>
      </c>
      <c r="L5" s="135"/>
      <c r="M5" s="135"/>
      <c r="N5" s="135"/>
      <c r="O5" s="135"/>
      <c r="Q5" s="167"/>
      <c r="R5" s="189"/>
      <c r="S5" s="189"/>
      <c r="T5" s="189"/>
      <c r="U5" s="189"/>
      <c r="W5" s="199">
        <f>+F5</f>
        <v>-5</v>
      </c>
      <c r="X5" s="199">
        <f>+IF(R5="y",G5,"")</f>
      </c>
      <c r="Y5" s="199">
        <f>+H5</f>
        <v>-5</v>
      </c>
      <c r="Z5" s="199">
        <f>+IF(T5="y",I5,"")</f>
      </c>
      <c r="AA5" s="195">
        <f>+IF(U5="y",#REF!,"")</f>
      </c>
    </row>
    <row r="6" spans="1:27" s="1" customFormat="1" ht="12.75">
      <c r="A6" s="1">
        <f>+A5+1</f>
        <v>16</v>
      </c>
      <c r="B6" s="4" t="s">
        <v>120</v>
      </c>
      <c r="C6" s="5" t="s">
        <v>122</v>
      </c>
      <c r="D6" s="20"/>
      <c r="E6" s="44" t="s">
        <v>80</v>
      </c>
      <c r="F6" s="6"/>
      <c r="G6" s="6">
        <v>-5</v>
      </c>
      <c r="H6" s="6">
        <v>-15</v>
      </c>
      <c r="I6" s="6"/>
      <c r="K6" s="134">
        <f>+SUM(L6:O6)</f>
        <v>0</v>
      </c>
      <c r="L6" s="135"/>
      <c r="M6" s="135"/>
      <c r="N6" s="135"/>
      <c r="O6" s="135"/>
      <c r="Q6" s="167"/>
      <c r="R6" s="189"/>
      <c r="S6" s="189"/>
      <c r="T6" s="189"/>
      <c r="U6" s="189"/>
      <c r="W6" s="199">
        <f>+IF(Q6="y",F6,"")</f>
      </c>
      <c r="X6" s="199">
        <f>+G6</f>
        <v>-5</v>
      </c>
      <c r="Y6" s="199">
        <f>+H6</f>
        <v>-15</v>
      </c>
      <c r="Z6" s="199">
        <f>+IF(T6="y",I6,"")</f>
      </c>
      <c r="AA6" s="195">
        <f>+IF(U6="y",#REF!,"")</f>
      </c>
    </row>
    <row r="7" spans="2:27" s="21" customFormat="1" ht="12.75">
      <c r="B7" s="7"/>
      <c r="C7" s="8"/>
      <c r="D7" s="14"/>
      <c r="E7" s="48"/>
      <c r="F7" s="9"/>
      <c r="G7" s="9"/>
      <c r="H7" s="9"/>
      <c r="I7" s="9"/>
      <c r="K7" s="137"/>
      <c r="L7" s="137"/>
      <c r="M7" s="137"/>
      <c r="N7" s="137"/>
      <c r="O7" s="137"/>
      <c r="W7" s="201"/>
      <c r="X7" s="201"/>
      <c r="Y7" s="201"/>
      <c r="Z7" s="201"/>
      <c r="AA7" s="201"/>
    </row>
    <row r="8" spans="2:27" s="21" customFormat="1" ht="13.5" thickBot="1">
      <c r="B8" s="393" t="s">
        <v>58</v>
      </c>
      <c r="C8" s="393"/>
      <c r="D8" s="11"/>
      <c r="E8" s="48"/>
      <c r="F8" s="12">
        <f>+SUM(F5:F6)</f>
        <v>-5</v>
      </c>
      <c r="G8" s="12">
        <f>+SUM(G5:G6)</f>
        <v>-5</v>
      </c>
      <c r="H8" s="12">
        <f>+SUM(H5:H6)</f>
        <v>-20</v>
      </c>
      <c r="I8" s="12">
        <f>+SUM(I5:I6)</f>
        <v>0</v>
      </c>
      <c r="K8" s="133">
        <f>+SUM(K5:K6)</f>
        <v>0</v>
      </c>
      <c r="L8" s="133">
        <f>+SUM(L5:L6)</f>
        <v>0</v>
      </c>
      <c r="M8" s="133">
        <f>+SUM(M5:M6)</f>
        <v>0</v>
      </c>
      <c r="N8" s="133">
        <f>+SUM(N5:N6)</f>
        <v>0</v>
      </c>
      <c r="O8" s="133">
        <f>+SUM(O5:O6)</f>
        <v>0</v>
      </c>
      <c r="W8" s="12">
        <f>+SUM(W5:W6)</f>
        <v>-5</v>
      </c>
      <c r="X8" s="12">
        <f>+SUM(X5:X6)</f>
        <v>-5</v>
      </c>
      <c r="Y8" s="12">
        <f>+SUM(Y5:Y6)</f>
        <v>-20</v>
      </c>
      <c r="Z8" s="12">
        <f>+SUM(Z5:Z6)</f>
        <v>0</v>
      </c>
      <c r="AA8" s="12">
        <f>+SUM(AA5:AA6)</f>
        <v>0</v>
      </c>
    </row>
    <row r="10" ht="15.75">
      <c r="A10" s="212" t="s">
        <v>179</v>
      </c>
    </row>
    <row r="11" spans="1:28" s="1" customFormat="1" ht="25.5">
      <c r="A11" s="27">
        <v>5</v>
      </c>
      <c r="B11" s="4" t="s">
        <v>180</v>
      </c>
      <c r="C11" s="5" t="s">
        <v>185</v>
      </c>
      <c r="D11" s="20"/>
      <c r="E11" s="56" t="s">
        <v>80</v>
      </c>
      <c r="F11" s="6">
        <v>-28</v>
      </c>
      <c r="G11" s="6"/>
      <c r="H11" s="6"/>
      <c r="I11" s="6"/>
      <c r="K11" s="134">
        <f aca="true" t="shared" si="0" ref="K11:K23">+SUM(L11:O11)</f>
        <v>0</v>
      </c>
      <c r="L11" s="135"/>
      <c r="M11" s="135"/>
      <c r="N11" s="135"/>
      <c r="O11" s="135"/>
      <c r="R11" s="167"/>
      <c r="S11" s="189"/>
      <c r="T11" s="189"/>
      <c r="U11" s="189"/>
      <c r="V11" s="189"/>
      <c r="X11" s="199">
        <f>+F11</f>
        <v>-28</v>
      </c>
      <c r="Y11" s="195">
        <f aca="true" t="shared" si="1" ref="Y11:Y20">+IF(S11="y",G11,"")</f>
      </c>
      <c r="Z11" s="195">
        <f aca="true" t="shared" si="2" ref="Z11:Z20">+IF(T11="y",H11,"")</f>
      </c>
      <c r="AA11" s="195">
        <f aca="true" t="shared" si="3" ref="AA11:AA20">+IF(U11="y",I11,"")</f>
      </c>
      <c r="AB11" s="195">
        <f>+IF(W11="y",#REF!,"")</f>
      </c>
    </row>
    <row r="12" spans="1:28" s="1" customFormat="1" ht="25.5">
      <c r="A12" s="27">
        <f>+A11+1</f>
        <v>6</v>
      </c>
      <c r="B12" s="4" t="s">
        <v>186</v>
      </c>
      <c r="C12" s="5" t="s">
        <v>187</v>
      </c>
      <c r="D12" s="20"/>
      <c r="E12" s="56" t="s">
        <v>80</v>
      </c>
      <c r="F12" s="6">
        <v>-30</v>
      </c>
      <c r="G12" s="6"/>
      <c r="H12" s="6"/>
      <c r="I12" s="6"/>
      <c r="K12" s="134">
        <f t="shared" si="0"/>
        <v>0</v>
      </c>
      <c r="L12" s="135"/>
      <c r="M12" s="135"/>
      <c r="N12" s="135"/>
      <c r="O12" s="135"/>
      <c r="R12" s="167"/>
      <c r="S12" s="189"/>
      <c r="T12" s="189"/>
      <c r="U12" s="189"/>
      <c r="V12" s="189"/>
      <c r="X12" s="199">
        <f aca="true" t="shared" si="4" ref="X12:X23">+F12</f>
        <v>-30</v>
      </c>
      <c r="Y12" s="195">
        <f t="shared" si="1"/>
      </c>
      <c r="Z12" s="195">
        <f t="shared" si="2"/>
      </c>
      <c r="AA12" s="195">
        <f t="shared" si="3"/>
      </c>
      <c r="AB12" s="195">
        <f>+IF(W12="y",#REF!,"")</f>
      </c>
    </row>
    <row r="13" spans="1:28" s="1" customFormat="1" ht="25.5">
      <c r="A13" s="27">
        <f aca="true" t="shared" si="5" ref="A13:A30">+A12+1</f>
        <v>7</v>
      </c>
      <c r="B13" s="4" t="s">
        <v>186</v>
      </c>
      <c r="C13" s="5" t="s">
        <v>188</v>
      </c>
      <c r="D13" s="20"/>
      <c r="E13" s="56" t="s">
        <v>84</v>
      </c>
      <c r="F13" s="6">
        <v>-10.7</v>
      </c>
      <c r="G13" s="6"/>
      <c r="H13" s="6"/>
      <c r="I13" s="6"/>
      <c r="K13" s="134">
        <f t="shared" si="0"/>
        <v>0</v>
      </c>
      <c r="L13" s="135"/>
      <c r="M13" s="135"/>
      <c r="N13" s="135"/>
      <c r="O13" s="135"/>
      <c r="R13" s="167"/>
      <c r="S13" s="189"/>
      <c r="T13" s="189"/>
      <c r="U13" s="189"/>
      <c r="V13" s="189"/>
      <c r="X13" s="199">
        <f t="shared" si="4"/>
        <v>-10.7</v>
      </c>
      <c r="Y13" s="195">
        <f t="shared" si="1"/>
      </c>
      <c r="Z13" s="195">
        <f t="shared" si="2"/>
      </c>
      <c r="AA13" s="195">
        <f t="shared" si="3"/>
      </c>
      <c r="AB13" s="195">
        <f>+IF(W13="y",#REF!,"")</f>
      </c>
    </row>
    <row r="14" spans="1:28" s="1" customFormat="1" ht="25.5">
      <c r="A14" s="27">
        <f t="shared" si="5"/>
        <v>8</v>
      </c>
      <c r="B14" s="4" t="s">
        <v>186</v>
      </c>
      <c r="C14" s="5" t="s">
        <v>189</v>
      </c>
      <c r="D14" s="20"/>
      <c r="E14" s="56" t="s">
        <v>84</v>
      </c>
      <c r="F14" s="6">
        <v>-26.9</v>
      </c>
      <c r="G14" s="6"/>
      <c r="H14" s="6"/>
      <c r="I14" s="6"/>
      <c r="K14" s="134">
        <f t="shared" si="0"/>
        <v>0</v>
      </c>
      <c r="L14" s="135"/>
      <c r="M14" s="135"/>
      <c r="N14" s="135"/>
      <c r="O14" s="135"/>
      <c r="R14" s="167"/>
      <c r="S14" s="189"/>
      <c r="T14" s="189"/>
      <c r="U14" s="189"/>
      <c r="V14" s="189"/>
      <c r="X14" s="199">
        <f t="shared" si="4"/>
        <v>-26.9</v>
      </c>
      <c r="Y14" s="195">
        <f t="shared" si="1"/>
      </c>
      <c r="Z14" s="195">
        <f t="shared" si="2"/>
      </c>
      <c r="AA14" s="195">
        <f t="shared" si="3"/>
      </c>
      <c r="AB14" s="195">
        <f>+IF(W14="y",#REF!,"")</f>
      </c>
    </row>
    <row r="15" spans="1:28" s="1" customFormat="1" ht="12.75">
      <c r="A15" s="27">
        <f t="shared" si="5"/>
        <v>9</v>
      </c>
      <c r="B15" s="4" t="s">
        <v>186</v>
      </c>
      <c r="C15" s="5" t="s">
        <v>190</v>
      </c>
      <c r="D15" s="20"/>
      <c r="E15" s="56" t="s">
        <v>84</v>
      </c>
      <c r="F15" s="6">
        <v>-43.9</v>
      </c>
      <c r="G15" s="6"/>
      <c r="H15" s="6"/>
      <c r="I15" s="6"/>
      <c r="K15" s="134">
        <f t="shared" si="0"/>
        <v>0</v>
      </c>
      <c r="L15" s="135"/>
      <c r="M15" s="135"/>
      <c r="N15" s="135"/>
      <c r="O15" s="135"/>
      <c r="R15" s="167"/>
      <c r="S15" s="189"/>
      <c r="T15" s="189"/>
      <c r="U15" s="189"/>
      <c r="V15" s="189"/>
      <c r="X15" s="199">
        <f t="shared" si="4"/>
        <v>-43.9</v>
      </c>
      <c r="Y15" s="195">
        <f t="shared" si="1"/>
      </c>
      <c r="Z15" s="195">
        <f t="shared" si="2"/>
      </c>
      <c r="AA15" s="195">
        <f t="shared" si="3"/>
      </c>
      <c r="AB15" s="195">
        <f>+IF(W15="y",#REF!,"")</f>
      </c>
    </row>
    <row r="16" spans="1:28" s="1" customFormat="1" ht="12.75">
      <c r="A16" s="27">
        <f t="shared" si="5"/>
        <v>10</v>
      </c>
      <c r="B16" s="4" t="s">
        <v>186</v>
      </c>
      <c r="C16" s="5" t="s">
        <v>191</v>
      </c>
      <c r="D16" s="20"/>
      <c r="E16" s="56" t="s">
        <v>84</v>
      </c>
      <c r="F16" s="6">
        <v>-1.1</v>
      </c>
      <c r="G16" s="6"/>
      <c r="H16" s="6"/>
      <c r="I16" s="6"/>
      <c r="K16" s="134">
        <f t="shared" si="0"/>
        <v>0</v>
      </c>
      <c r="L16" s="135"/>
      <c r="M16" s="135"/>
      <c r="N16" s="135"/>
      <c r="O16" s="135"/>
      <c r="R16" s="167"/>
      <c r="S16" s="189"/>
      <c r="T16" s="189"/>
      <c r="U16" s="189"/>
      <c r="V16" s="189"/>
      <c r="X16" s="199">
        <f t="shared" si="4"/>
        <v>-1.1</v>
      </c>
      <c r="Y16" s="195">
        <f t="shared" si="1"/>
      </c>
      <c r="Z16" s="195">
        <f t="shared" si="2"/>
      </c>
      <c r="AA16" s="195">
        <f t="shared" si="3"/>
      </c>
      <c r="AB16" s="195">
        <f>+IF(W16="y",#REF!,"")</f>
      </c>
    </row>
    <row r="17" spans="1:28" s="1" customFormat="1" ht="12.75">
      <c r="A17" s="27">
        <f t="shared" si="5"/>
        <v>11</v>
      </c>
      <c r="B17" s="4" t="s">
        <v>186</v>
      </c>
      <c r="C17" s="5" t="s">
        <v>192</v>
      </c>
      <c r="D17" s="20"/>
      <c r="E17" s="56" t="s">
        <v>84</v>
      </c>
      <c r="F17" s="6">
        <v>-0.4</v>
      </c>
      <c r="G17" s="6"/>
      <c r="H17" s="6"/>
      <c r="I17" s="6"/>
      <c r="K17" s="134">
        <f t="shared" si="0"/>
        <v>0</v>
      </c>
      <c r="L17" s="135"/>
      <c r="M17" s="135"/>
      <c r="N17" s="135"/>
      <c r="O17" s="135"/>
      <c r="R17" s="167"/>
      <c r="S17" s="189"/>
      <c r="T17" s="189"/>
      <c r="U17" s="189"/>
      <c r="V17" s="189"/>
      <c r="X17" s="199">
        <f t="shared" si="4"/>
        <v>-0.4</v>
      </c>
      <c r="Y17" s="195">
        <f t="shared" si="1"/>
      </c>
      <c r="Z17" s="195">
        <f t="shared" si="2"/>
      </c>
      <c r="AA17" s="195">
        <f t="shared" si="3"/>
      </c>
      <c r="AB17" s="195">
        <f>+IF(W17="y",#REF!,"")</f>
      </c>
    </row>
    <row r="18" spans="1:28" s="1" customFormat="1" ht="12.75">
      <c r="A18" s="27">
        <f t="shared" si="5"/>
        <v>12</v>
      </c>
      <c r="B18" s="4" t="s">
        <v>186</v>
      </c>
      <c r="C18" s="5" t="s">
        <v>194</v>
      </c>
      <c r="D18" s="20"/>
      <c r="E18" s="56" t="s">
        <v>84</v>
      </c>
      <c r="F18" s="6">
        <v>-121.3</v>
      </c>
      <c r="G18" s="6"/>
      <c r="H18" s="6"/>
      <c r="I18" s="6"/>
      <c r="K18" s="134">
        <f t="shared" si="0"/>
        <v>0</v>
      </c>
      <c r="L18" s="135"/>
      <c r="M18" s="135"/>
      <c r="N18" s="135"/>
      <c r="O18" s="135"/>
      <c r="R18" s="167"/>
      <c r="S18" s="189"/>
      <c r="T18" s="189"/>
      <c r="U18" s="189"/>
      <c r="V18" s="189"/>
      <c r="X18" s="199">
        <f t="shared" si="4"/>
        <v>-121.3</v>
      </c>
      <c r="Y18" s="195">
        <f t="shared" si="1"/>
      </c>
      <c r="Z18" s="195">
        <f t="shared" si="2"/>
      </c>
      <c r="AA18" s="195">
        <f t="shared" si="3"/>
      </c>
      <c r="AB18" s="195">
        <f>+IF(W18="y",#REF!,"")</f>
      </c>
    </row>
    <row r="19" spans="1:28" s="1" customFormat="1" ht="12.75">
      <c r="A19" s="27">
        <f t="shared" si="5"/>
        <v>13</v>
      </c>
      <c r="B19" s="4" t="s">
        <v>186</v>
      </c>
      <c r="C19" s="5" t="s">
        <v>195</v>
      </c>
      <c r="D19" s="20"/>
      <c r="E19" s="56" t="s">
        <v>84</v>
      </c>
      <c r="F19" s="6">
        <v>-5.3</v>
      </c>
      <c r="G19" s="6"/>
      <c r="H19" s="6"/>
      <c r="I19" s="6"/>
      <c r="K19" s="134">
        <f t="shared" si="0"/>
        <v>0</v>
      </c>
      <c r="L19" s="135"/>
      <c r="M19" s="135"/>
      <c r="N19" s="135"/>
      <c r="O19" s="135"/>
      <c r="R19" s="167"/>
      <c r="S19" s="189"/>
      <c r="T19" s="189"/>
      <c r="U19" s="189"/>
      <c r="V19" s="189"/>
      <c r="X19" s="199">
        <f t="shared" si="4"/>
        <v>-5.3</v>
      </c>
      <c r="Y19" s="195">
        <f t="shared" si="1"/>
      </c>
      <c r="Z19" s="195">
        <f t="shared" si="2"/>
      </c>
      <c r="AA19" s="195">
        <f t="shared" si="3"/>
      </c>
      <c r="AB19" s="195">
        <f>+IF(W19="y",#REF!,"")</f>
      </c>
    </row>
    <row r="20" spans="1:28" s="1" customFormat="1" ht="12.75">
      <c r="A20" s="27">
        <f t="shared" si="5"/>
        <v>14</v>
      </c>
      <c r="B20" s="4" t="s">
        <v>186</v>
      </c>
      <c r="C20" s="5" t="s">
        <v>196</v>
      </c>
      <c r="D20" s="20"/>
      <c r="E20" s="56" t="s">
        <v>84</v>
      </c>
      <c r="F20" s="6">
        <v>-2.5</v>
      </c>
      <c r="G20" s="6"/>
      <c r="H20" s="6"/>
      <c r="I20" s="6"/>
      <c r="K20" s="134">
        <f t="shared" si="0"/>
        <v>0</v>
      </c>
      <c r="L20" s="135"/>
      <c r="M20" s="135"/>
      <c r="N20" s="135"/>
      <c r="O20" s="135"/>
      <c r="R20" s="167"/>
      <c r="S20" s="189"/>
      <c r="T20" s="189"/>
      <c r="U20" s="189"/>
      <c r="V20" s="189"/>
      <c r="X20" s="199">
        <f t="shared" si="4"/>
        <v>-2.5</v>
      </c>
      <c r="Y20" s="195">
        <f t="shared" si="1"/>
      </c>
      <c r="Z20" s="195">
        <f t="shared" si="2"/>
      </c>
      <c r="AA20" s="195">
        <f t="shared" si="3"/>
      </c>
      <c r="AB20" s="195">
        <f>+IF(W20="y",#REF!,"")</f>
      </c>
    </row>
    <row r="21" spans="1:28" s="1" customFormat="1" ht="25.5">
      <c r="A21" s="27">
        <f t="shared" si="5"/>
        <v>15</v>
      </c>
      <c r="B21" s="4" t="s">
        <v>197</v>
      </c>
      <c r="C21" s="5" t="s">
        <v>198</v>
      </c>
      <c r="D21" s="20"/>
      <c r="E21" s="56" t="s">
        <v>80</v>
      </c>
      <c r="F21" s="6">
        <v>27</v>
      </c>
      <c r="G21" s="6">
        <v>8</v>
      </c>
      <c r="H21" s="6">
        <v>35</v>
      </c>
      <c r="I21" s="6"/>
      <c r="K21" s="134">
        <f t="shared" si="0"/>
        <v>0</v>
      </c>
      <c r="L21" s="135"/>
      <c r="M21" s="135"/>
      <c r="N21" s="135"/>
      <c r="O21" s="135"/>
      <c r="R21" s="167"/>
      <c r="S21" s="189"/>
      <c r="T21" s="189"/>
      <c r="U21" s="189"/>
      <c r="V21" s="189"/>
      <c r="X21" s="199">
        <f t="shared" si="4"/>
        <v>27</v>
      </c>
      <c r="Y21" s="195">
        <f>+G21</f>
        <v>8</v>
      </c>
      <c r="Z21" s="195">
        <f>+H21</f>
        <v>35</v>
      </c>
      <c r="AA21" s="195">
        <f aca="true" t="shared" si="6" ref="AA21:AA30">+IF(U21="y",I21,"")</f>
      </c>
      <c r="AB21" s="195">
        <f>+IF(W21="y",#REF!,"")</f>
      </c>
    </row>
    <row r="22" spans="1:28" s="1" customFormat="1" ht="25.5">
      <c r="A22" s="27">
        <f t="shared" si="5"/>
        <v>16</v>
      </c>
      <c r="B22" s="4" t="s">
        <v>197</v>
      </c>
      <c r="C22" s="5" t="s">
        <v>199</v>
      </c>
      <c r="D22" s="20"/>
      <c r="E22" s="56" t="s">
        <v>80</v>
      </c>
      <c r="F22" s="6">
        <v>-27</v>
      </c>
      <c r="G22" s="6">
        <v>-8</v>
      </c>
      <c r="H22" s="6">
        <v>-35</v>
      </c>
      <c r="I22" s="6"/>
      <c r="K22" s="134">
        <f t="shared" si="0"/>
        <v>0</v>
      </c>
      <c r="L22" s="135"/>
      <c r="M22" s="135"/>
      <c r="N22" s="135"/>
      <c r="O22" s="135"/>
      <c r="R22" s="167"/>
      <c r="S22" s="189"/>
      <c r="T22" s="189"/>
      <c r="U22" s="189"/>
      <c r="V22" s="189"/>
      <c r="X22" s="199">
        <f t="shared" si="4"/>
        <v>-27</v>
      </c>
      <c r="Y22" s="195">
        <f>+G22</f>
        <v>-8</v>
      </c>
      <c r="Z22" s="195">
        <f>+H22</f>
        <v>-35</v>
      </c>
      <c r="AA22" s="195">
        <f t="shared" si="6"/>
      </c>
      <c r="AB22" s="195">
        <f>+IF(W22="y",#REF!,"")</f>
      </c>
    </row>
    <row r="23" spans="1:28" s="1" customFormat="1" ht="25.5">
      <c r="A23" s="27">
        <f t="shared" si="5"/>
        <v>17</v>
      </c>
      <c r="B23" s="4" t="s">
        <v>197</v>
      </c>
      <c r="C23" s="5" t="s">
        <v>200</v>
      </c>
      <c r="D23" s="20"/>
      <c r="E23" s="56" t="s">
        <v>80</v>
      </c>
      <c r="F23" s="6">
        <v>-5</v>
      </c>
      <c r="G23" s="6"/>
      <c r="H23" s="6"/>
      <c r="I23" s="6"/>
      <c r="K23" s="134">
        <f t="shared" si="0"/>
        <v>0</v>
      </c>
      <c r="L23" s="135"/>
      <c r="M23" s="135"/>
      <c r="N23" s="135"/>
      <c r="O23" s="135"/>
      <c r="R23" s="167"/>
      <c r="S23" s="189"/>
      <c r="T23" s="189"/>
      <c r="U23" s="189"/>
      <c r="V23" s="189"/>
      <c r="X23" s="199">
        <f t="shared" si="4"/>
        <v>-5</v>
      </c>
      <c r="Y23" s="195">
        <f aca="true" t="shared" si="7" ref="Y23:Z28">+IF(S23="y",G23,"")</f>
      </c>
      <c r="Z23" s="195">
        <f t="shared" si="7"/>
      </c>
      <c r="AA23" s="195">
        <f t="shared" si="6"/>
      </c>
      <c r="AB23" s="195">
        <f>+IF(W23="y",#REF!,"")</f>
      </c>
    </row>
    <row r="24" spans="1:28" s="1" customFormat="1" ht="25.5">
      <c r="A24" s="27">
        <f t="shared" si="5"/>
        <v>18</v>
      </c>
      <c r="B24" s="4" t="s">
        <v>197</v>
      </c>
      <c r="C24" s="5" t="s">
        <v>201</v>
      </c>
      <c r="D24" s="20"/>
      <c r="E24" s="56" t="s">
        <v>80</v>
      </c>
      <c r="F24" s="6"/>
      <c r="G24" s="23">
        <v>-3</v>
      </c>
      <c r="H24" s="23">
        <v>-2</v>
      </c>
      <c r="I24" s="6"/>
      <c r="K24" s="134"/>
      <c r="L24" s="135"/>
      <c r="M24" s="135"/>
      <c r="N24" s="135"/>
      <c r="O24" s="135"/>
      <c r="R24" s="167"/>
      <c r="S24" s="135"/>
      <c r="T24" s="135"/>
      <c r="U24" s="189"/>
      <c r="V24" s="189"/>
      <c r="X24" s="199">
        <f>+IF(R24="y",F24,"")</f>
      </c>
      <c r="Y24" s="6">
        <f t="shared" si="7"/>
      </c>
      <c r="Z24" s="6">
        <f t="shared" si="7"/>
      </c>
      <c r="AA24" s="195">
        <f t="shared" si="6"/>
      </c>
      <c r="AB24" s="195">
        <f>+IF(W24="y",#REF!,"")</f>
      </c>
    </row>
    <row r="25" spans="1:28" s="1" customFormat="1" ht="25.5">
      <c r="A25" s="27">
        <f t="shared" si="5"/>
        <v>19</v>
      </c>
      <c r="B25" s="4" t="s">
        <v>197</v>
      </c>
      <c r="C25" s="5" t="s">
        <v>202</v>
      </c>
      <c r="D25" s="20"/>
      <c r="E25" s="56" t="s">
        <v>80</v>
      </c>
      <c r="F25" s="6"/>
      <c r="G25" s="6"/>
      <c r="H25" s="6"/>
      <c r="I25" s="23">
        <v>-30</v>
      </c>
      <c r="K25" s="134">
        <f aca="true" t="shared" si="8" ref="K25:K30">+SUM(L25:O25)</f>
        <v>0</v>
      </c>
      <c r="L25" s="135"/>
      <c r="M25" s="135"/>
      <c r="N25" s="135"/>
      <c r="O25" s="135"/>
      <c r="R25" s="167"/>
      <c r="S25" s="189"/>
      <c r="T25" s="189"/>
      <c r="U25" s="135"/>
      <c r="V25" s="189"/>
      <c r="X25" s="199">
        <f>+IF(R25="y",F25,"")</f>
      </c>
      <c r="Y25" s="195">
        <f t="shared" si="7"/>
      </c>
      <c r="Z25" s="195">
        <f t="shared" si="7"/>
      </c>
      <c r="AA25" s="6">
        <f t="shared" si="6"/>
      </c>
      <c r="AB25" s="195">
        <f>+IF(W25="y",#REF!,"")</f>
      </c>
    </row>
    <row r="26" spans="1:30" s="1" customFormat="1" ht="51">
      <c r="A26" s="27">
        <f>+A25+1</f>
        <v>20</v>
      </c>
      <c r="B26" s="4" t="s">
        <v>107</v>
      </c>
      <c r="C26" s="5" t="s">
        <v>205</v>
      </c>
      <c r="D26" s="20"/>
      <c r="E26" s="56" t="s">
        <v>80</v>
      </c>
      <c r="F26" s="6">
        <v>-24</v>
      </c>
      <c r="G26" s="23">
        <v>-12</v>
      </c>
      <c r="H26" s="6"/>
      <c r="I26" s="6"/>
      <c r="K26" s="134">
        <f t="shared" si="8"/>
        <v>1</v>
      </c>
      <c r="L26" s="135">
        <v>1</v>
      </c>
      <c r="M26" s="135"/>
      <c r="N26" s="135"/>
      <c r="O26" s="135"/>
      <c r="P26" s="1" t="s">
        <v>346</v>
      </c>
      <c r="R26" s="167"/>
      <c r="S26" s="135"/>
      <c r="T26" s="189"/>
      <c r="U26" s="189"/>
      <c r="V26" s="189"/>
      <c r="X26" s="199">
        <f>+F26</f>
        <v>-24</v>
      </c>
      <c r="Y26" s="6">
        <f t="shared" si="7"/>
      </c>
      <c r="Z26" s="195">
        <f t="shared" si="7"/>
      </c>
      <c r="AA26" s="195">
        <f t="shared" si="6"/>
      </c>
      <c r="AB26" s="195">
        <f>+IF(W26="y",#REF!,"")</f>
      </c>
      <c r="AD26" s="1" t="s">
        <v>361</v>
      </c>
    </row>
    <row r="27" spans="1:28" s="1" customFormat="1" ht="25.5">
      <c r="A27" s="27">
        <f t="shared" si="5"/>
        <v>21</v>
      </c>
      <c r="B27" s="4" t="s">
        <v>107</v>
      </c>
      <c r="C27" s="5" t="s">
        <v>206</v>
      </c>
      <c r="D27" s="20"/>
      <c r="E27" s="56" t="s">
        <v>80</v>
      </c>
      <c r="F27" s="6"/>
      <c r="G27" s="6"/>
      <c r="H27" s="6"/>
      <c r="I27" s="23">
        <v>-194</v>
      </c>
      <c r="K27" s="134">
        <f t="shared" si="8"/>
        <v>0</v>
      </c>
      <c r="L27" s="135"/>
      <c r="M27" s="135"/>
      <c r="N27" s="135"/>
      <c r="O27" s="135"/>
      <c r="R27" s="167"/>
      <c r="S27" s="189"/>
      <c r="T27" s="189"/>
      <c r="U27" s="135"/>
      <c r="V27" s="189"/>
      <c r="X27" s="199">
        <f>+IF(R27="y",F27,"")</f>
      </c>
      <c r="Y27" s="195">
        <f t="shared" si="7"/>
      </c>
      <c r="Z27" s="195">
        <f t="shared" si="7"/>
      </c>
      <c r="AA27" s="6">
        <f t="shared" si="6"/>
      </c>
      <c r="AB27" s="195">
        <f>+IF(W27="y",#REF!,"")</f>
      </c>
    </row>
    <row r="28" spans="1:28" s="1" customFormat="1" ht="25.5">
      <c r="A28" s="27">
        <f t="shared" si="5"/>
        <v>22</v>
      </c>
      <c r="B28" s="4" t="s">
        <v>107</v>
      </c>
      <c r="C28" s="5" t="s">
        <v>207</v>
      </c>
      <c r="D28" s="20"/>
      <c r="E28" s="56" t="s">
        <v>80</v>
      </c>
      <c r="F28" s="6">
        <v>-94</v>
      </c>
      <c r="G28" s="6"/>
      <c r="H28" s="6"/>
      <c r="I28" s="23">
        <v>94</v>
      </c>
      <c r="K28" s="134">
        <f t="shared" si="8"/>
        <v>0</v>
      </c>
      <c r="L28" s="135"/>
      <c r="M28" s="135"/>
      <c r="N28" s="135"/>
      <c r="O28" s="135"/>
      <c r="R28" s="167"/>
      <c r="S28" s="189"/>
      <c r="T28" s="189"/>
      <c r="U28" s="135"/>
      <c r="V28" s="189"/>
      <c r="X28" s="199">
        <f>+F28</f>
        <v>-94</v>
      </c>
      <c r="Y28" s="195">
        <f t="shared" si="7"/>
      </c>
      <c r="Z28" s="195">
        <f t="shared" si="7"/>
      </c>
      <c r="AA28" s="6">
        <f t="shared" si="6"/>
      </c>
      <c r="AB28" s="195">
        <f>+IF(W28="y",#REF!,"")</f>
      </c>
    </row>
    <row r="29" spans="1:28" s="1" customFormat="1" ht="25.5">
      <c r="A29" s="27">
        <f t="shared" si="5"/>
        <v>23</v>
      </c>
      <c r="B29" s="4" t="s">
        <v>107</v>
      </c>
      <c r="C29" s="5" t="s">
        <v>208</v>
      </c>
      <c r="D29" s="20"/>
      <c r="E29" s="56" t="s">
        <v>80</v>
      </c>
      <c r="F29" s="6"/>
      <c r="G29" s="6">
        <v>-93</v>
      </c>
      <c r="H29" s="6">
        <v>-93</v>
      </c>
      <c r="I29" s="30"/>
      <c r="K29" s="134">
        <f t="shared" si="8"/>
        <v>0</v>
      </c>
      <c r="L29" s="135"/>
      <c r="M29" s="135"/>
      <c r="N29" s="135"/>
      <c r="O29" s="135"/>
      <c r="R29" s="167"/>
      <c r="S29" s="189"/>
      <c r="T29" s="189"/>
      <c r="U29" s="189"/>
      <c r="V29" s="189"/>
      <c r="X29" s="199">
        <f>+IF(R29="y",F29,"")</f>
      </c>
      <c r="Y29" s="195">
        <f>+G29</f>
        <v>-93</v>
      </c>
      <c r="Z29" s="195">
        <f>+H29</f>
        <v>-93</v>
      </c>
      <c r="AA29" s="195">
        <f t="shared" si="6"/>
      </c>
      <c r="AB29" s="195">
        <f>+IF(W29="y",#REF!,"")</f>
      </c>
    </row>
    <row r="30" spans="1:29" s="1" customFormat="1" ht="25.5">
      <c r="A30" s="27">
        <f t="shared" si="5"/>
        <v>24</v>
      </c>
      <c r="B30" s="4" t="s">
        <v>107</v>
      </c>
      <c r="C30" s="5" t="s">
        <v>209</v>
      </c>
      <c r="D30" s="20"/>
      <c r="E30" s="56" t="s">
        <v>80</v>
      </c>
      <c r="F30" s="6">
        <v>-27</v>
      </c>
      <c r="G30" s="6"/>
      <c r="H30" s="6"/>
      <c r="I30" s="23">
        <v>27</v>
      </c>
      <c r="K30" s="134">
        <f t="shared" si="8"/>
        <v>0</v>
      </c>
      <c r="L30" s="135"/>
      <c r="M30" s="135"/>
      <c r="N30" s="135"/>
      <c r="O30" s="135"/>
      <c r="R30" s="167"/>
      <c r="S30" s="189"/>
      <c r="T30" s="189"/>
      <c r="U30" s="135"/>
      <c r="V30" s="189"/>
      <c r="X30" s="199">
        <f>+F30</f>
        <v>-27</v>
      </c>
      <c r="Y30" s="195">
        <f>+IF(S30="y",G30,"")</f>
      </c>
      <c r="Z30" s="195">
        <f>+IF(T30="y",H30,"")</f>
      </c>
      <c r="AA30" s="6">
        <f t="shared" si="6"/>
      </c>
      <c r="AB30" s="195">
        <f>+IF(W30="y",#REF!,"")</f>
      </c>
      <c r="AC30" s="1" t="s">
        <v>361</v>
      </c>
    </row>
    <row r="31" spans="1:28" s="21" customFormat="1" ht="12.75">
      <c r="A31" s="28"/>
      <c r="B31" s="7"/>
      <c r="C31" s="8"/>
      <c r="D31" s="14"/>
      <c r="E31" s="26"/>
      <c r="F31" s="9"/>
      <c r="G31" s="9"/>
      <c r="H31" s="9"/>
      <c r="I31" s="9"/>
      <c r="K31" s="136"/>
      <c r="L31" s="136"/>
      <c r="M31" s="136"/>
      <c r="N31" s="136"/>
      <c r="O31" s="136"/>
      <c r="R31" s="136"/>
      <c r="S31" s="136"/>
      <c r="T31" s="136"/>
      <c r="U31" s="136"/>
      <c r="V31" s="136"/>
      <c r="X31" s="9"/>
      <c r="Y31" s="9"/>
      <c r="Z31" s="9"/>
      <c r="AA31" s="9"/>
      <c r="AB31" s="9"/>
    </row>
    <row r="32" spans="1:28" s="21" customFormat="1" ht="13.5" thickBot="1">
      <c r="A32" s="28"/>
      <c r="B32" s="394" t="s">
        <v>58</v>
      </c>
      <c r="C32" s="394"/>
      <c r="D32" s="54"/>
      <c r="E32" s="26"/>
      <c r="F32" s="12">
        <f>+SUM(F11:F30)</f>
        <v>-420.1</v>
      </c>
      <c r="G32" s="12">
        <f>+SUM(G11:G30)</f>
        <v>-108</v>
      </c>
      <c r="H32" s="12">
        <f>+SUM(H11:H30)</f>
        <v>-95</v>
      </c>
      <c r="I32" s="12">
        <f>+SUM(I11:I30)</f>
        <v>-103</v>
      </c>
      <c r="K32" s="133">
        <f>+SUM(K11:K30)</f>
        <v>1</v>
      </c>
      <c r="L32" s="133">
        <f>+SUM(L11:L30)</f>
        <v>1</v>
      </c>
      <c r="M32" s="133">
        <f>+SUM(M11:M30)</f>
        <v>0</v>
      </c>
      <c r="N32" s="133">
        <f>+SUM(N11:N30)</f>
        <v>0</v>
      </c>
      <c r="O32" s="133">
        <f>+SUM(O11:O30)</f>
        <v>0</v>
      </c>
      <c r="R32" s="133"/>
      <c r="S32" s="133"/>
      <c r="T32" s="133"/>
      <c r="U32" s="133"/>
      <c r="V32" s="133"/>
      <c r="X32" s="12">
        <f>+SUM(X11:X30)</f>
        <v>-420.1</v>
      </c>
      <c r="Y32" s="12">
        <f>+SUM(Y11:Y30)</f>
        <v>-93</v>
      </c>
      <c r="Z32" s="12">
        <f>+SUM(Z11:Z30)</f>
        <v>-93</v>
      </c>
      <c r="AA32" s="12">
        <f>+SUM(AA11:AA30)</f>
        <v>0</v>
      </c>
      <c r="AB32" s="12">
        <f>+SUM(AB11:AB30)</f>
        <v>0</v>
      </c>
    </row>
    <row r="34" ht="15.75">
      <c r="A34" s="212" t="s">
        <v>276</v>
      </c>
    </row>
    <row r="35" spans="1:28" s="1" customFormat="1" ht="38.25">
      <c r="A35" s="1">
        <v>7</v>
      </c>
      <c r="B35" s="4" t="s">
        <v>161</v>
      </c>
      <c r="C35" s="5" t="s">
        <v>162</v>
      </c>
      <c r="D35" s="20"/>
      <c r="E35" s="56" t="s">
        <v>80</v>
      </c>
      <c r="F35" s="16">
        <v>-10</v>
      </c>
      <c r="G35" s="6">
        <v>-10</v>
      </c>
      <c r="H35" s="6">
        <v>-10</v>
      </c>
      <c r="I35" s="6"/>
      <c r="K35" s="134">
        <f aca="true" t="shared" si="9" ref="K35:K48">+SUM(L35:O35)</f>
        <v>0</v>
      </c>
      <c r="L35" s="135"/>
      <c r="M35" s="135"/>
      <c r="N35" s="135"/>
      <c r="O35" s="135"/>
      <c r="Q35" s="118"/>
      <c r="R35" s="167"/>
      <c r="S35" s="189"/>
      <c r="T35" s="189"/>
      <c r="U35" s="189"/>
      <c r="V35" s="189"/>
      <c r="X35" s="199">
        <f aca="true" t="shared" si="10" ref="X35:Z36">+F35</f>
        <v>-10</v>
      </c>
      <c r="Y35" s="199">
        <f t="shared" si="10"/>
        <v>-10</v>
      </c>
      <c r="Z35" s="199">
        <f t="shared" si="10"/>
        <v>-10</v>
      </c>
      <c r="AA35" s="199">
        <f aca="true" t="shared" si="11" ref="AA35:AA48">+IF(U35="y",I35,"")</f>
      </c>
      <c r="AB35" s="195">
        <f>+IF(V35="y",#REF!,"")</f>
      </c>
    </row>
    <row r="36" spans="1:28" s="1" customFormat="1" ht="51">
      <c r="A36" s="1">
        <f aca="true" t="shared" si="12" ref="A36:A48">+A35+1</f>
        <v>8</v>
      </c>
      <c r="B36" s="4" t="s">
        <v>161</v>
      </c>
      <c r="C36" s="5" t="s">
        <v>164</v>
      </c>
      <c r="D36" s="20"/>
      <c r="E36" s="45" t="s">
        <v>84</v>
      </c>
      <c r="F36" s="16">
        <v>-10</v>
      </c>
      <c r="G36" s="6">
        <v>-10</v>
      </c>
      <c r="H36" s="6">
        <v>-10</v>
      </c>
      <c r="I36" s="6"/>
      <c r="K36" s="134">
        <f t="shared" si="9"/>
        <v>0</v>
      </c>
      <c r="L36" s="135"/>
      <c r="M36" s="135"/>
      <c r="N36" s="135"/>
      <c r="O36" s="135"/>
      <c r="Q36" s="118"/>
      <c r="R36" s="167"/>
      <c r="S36" s="189"/>
      <c r="T36" s="189"/>
      <c r="U36" s="189"/>
      <c r="V36" s="189"/>
      <c r="X36" s="199">
        <f t="shared" si="10"/>
        <v>-10</v>
      </c>
      <c r="Y36" s="199">
        <f t="shared" si="10"/>
        <v>-10</v>
      </c>
      <c r="Z36" s="199">
        <f t="shared" si="10"/>
        <v>-10</v>
      </c>
      <c r="AA36" s="199">
        <f t="shared" si="11"/>
      </c>
      <c r="AB36" s="195">
        <f>+IF(V36="y",#REF!,"")</f>
      </c>
    </row>
    <row r="37" spans="1:28" s="1" customFormat="1" ht="63.75">
      <c r="A37" s="1">
        <f t="shared" si="12"/>
        <v>9</v>
      </c>
      <c r="B37" s="4" t="s">
        <v>165</v>
      </c>
      <c r="C37" s="5" t="s">
        <v>166</v>
      </c>
      <c r="D37" s="20"/>
      <c r="E37" s="56" t="s">
        <v>80</v>
      </c>
      <c r="F37" s="16">
        <v>-43</v>
      </c>
      <c r="G37" s="6"/>
      <c r="H37" s="6"/>
      <c r="I37" s="6"/>
      <c r="K37" s="134">
        <f t="shared" si="9"/>
        <v>1</v>
      </c>
      <c r="L37" s="135">
        <v>1</v>
      </c>
      <c r="M37" s="135"/>
      <c r="N37" s="135"/>
      <c r="O37" s="135"/>
      <c r="P37" s="1" t="s">
        <v>279</v>
      </c>
      <c r="Q37" s="118"/>
      <c r="R37" s="167"/>
      <c r="S37" s="189"/>
      <c r="T37" s="189"/>
      <c r="U37" s="189"/>
      <c r="V37" s="189"/>
      <c r="X37" s="199">
        <f>+F37</f>
        <v>-43</v>
      </c>
      <c r="Y37" s="199">
        <f aca="true" t="shared" si="13" ref="Y37:Z42">+IF(S37="y",G37,"")</f>
      </c>
      <c r="Z37" s="199">
        <f t="shared" si="13"/>
      </c>
      <c r="AA37" s="199">
        <f t="shared" si="11"/>
      </c>
      <c r="AB37" s="195">
        <f>+IF(V37="y",#REF!,"")</f>
      </c>
    </row>
    <row r="38" spans="1:28" s="1" customFormat="1" ht="12.75">
      <c r="A38" s="1">
        <f t="shared" si="12"/>
        <v>10</v>
      </c>
      <c r="B38" s="4" t="s">
        <v>165</v>
      </c>
      <c r="C38" s="5" t="s">
        <v>167</v>
      </c>
      <c r="D38" s="20"/>
      <c r="E38" s="56" t="s">
        <v>80</v>
      </c>
      <c r="F38" s="22">
        <v>-8</v>
      </c>
      <c r="G38" s="23"/>
      <c r="H38" s="23"/>
      <c r="I38" s="23"/>
      <c r="K38" s="134">
        <f t="shared" si="9"/>
        <v>0</v>
      </c>
      <c r="L38" s="135"/>
      <c r="M38" s="135"/>
      <c r="N38" s="135"/>
      <c r="O38" s="135"/>
      <c r="Q38" s="118"/>
      <c r="R38" s="134"/>
      <c r="S38" s="189"/>
      <c r="T38" s="189"/>
      <c r="U38" s="189"/>
      <c r="V38" s="135"/>
      <c r="X38" s="200">
        <f>+IF(R38="y",F38,"")</f>
      </c>
      <c r="Y38" s="199">
        <f t="shared" si="13"/>
      </c>
      <c r="Z38" s="199">
        <f t="shared" si="13"/>
      </c>
      <c r="AA38" s="199">
        <f t="shared" si="11"/>
      </c>
      <c r="AB38" s="30">
        <f>+IF(V38="y",#REF!,"")</f>
      </c>
    </row>
    <row r="39" spans="1:28" s="1" customFormat="1" ht="38.25">
      <c r="A39" s="1">
        <f t="shared" si="12"/>
        <v>11</v>
      </c>
      <c r="B39" s="4" t="s">
        <v>156</v>
      </c>
      <c r="C39" s="5" t="s">
        <v>168</v>
      </c>
      <c r="D39" s="20"/>
      <c r="E39" s="45" t="s">
        <v>84</v>
      </c>
      <c r="F39" s="16">
        <v>-30</v>
      </c>
      <c r="G39" s="6"/>
      <c r="H39" s="6"/>
      <c r="I39" s="6"/>
      <c r="K39" s="134">
        <f t="shared" si="9"/>
        <v>0</v>
      </c>
      <c r="L39" s="135"/>
      <c r="M39" s="135"/>
      <c r="N39" s="135"/>
      <c r="O39" s="135"/>
      <c r="Q39" s="118"/>
      <c r="R39" s="167"/>
      <c r="S39" s="189"/>
      <c r="T39" s="189"/>
      <c r="U39" s="189"/>
      <c r="V39" s="189"/>
      <c r="X39" s="199">
        <f>+F39</f>
        <v>-30</v>
      </c>
      <c r="Y39" s="199">
        <f t="shared" si="13"/>
      </c>
      <c r="Z39" s="199">
        <f t="shared" si="13"/>
      </c>
      <c r="AA39" s="199">
        <f t="shared" si="11"/>
      </c>
      <c r="AB39" s="195">
        <f>+IF(V39="y",#REF!,"")</f>
      </c>
    </row>
    <row r="40" spans="1:28" s="1" customFormat="1" ht="25.5">
      <c r="A40" s="1">
        <f t="shared" si="12"/>
        <v>12</v>
      </c>
      <c r="B40" s="4" t="s">
        <v>156</v>
      </c>
      <c r="C40" s="5" t="s">
        <v>169</v>
      </c>
      <c r="D40" s="20"/>
      <c r="E40" s="45" t="s">
        <v>84</v>
      </c>
      <c r="F40" s="16">
        <v>-30</v>
      </c>
      <c r="G40" s="6"/>
      <c r="H40" s="6"/>
      <c r="I40" s="6"/>
      <c r="K40" s="134">
        <f t="shared" si="9"/>
        <v>0</v>
      </c>
      <c r="L40" s="135"/>
      <c r="M40" s="135"/>
      <c r="N40" s="135"/>
      <c r="O40" s="135"/>
      <c r="Q40" s="118"/>
      <c r="R40" s="167"/>
      <c r="S40" s="189"/>
      <c r="T40" s="189"/>
      <c r="U40" s="189"/>
      <c r="V40" s="189"/>
      <c r="X40" s="199">
        <f>+F40</f>
        <v>-30</v>
      </c>
      <c r="Y40" s="199">
        <f t="shared" si="13"/>
      </c>
      <c r="Z40" s="199">
        <f t="shared" si="13"/>
      </c>
      <c r="AA40" s="199">
        <f t="shared" si="11"/>
      </c>
      <c r="AB40" s="195">
        <f>+IF(V40="y",#REF!,"")</f>
      </c>
    </row>
    <row r="41" spans="1:28" s="1" customFormat="1" ht="51">
      <c r="A41" s="1">
        <f t="shared" si="12"/>
        <v>13</v>
      </c>
      <c r="B41" s="4" t="s">
        <v>156</v>
      </c>
      <c r="C41" s="5" t="s">
        <v>170</v>
      </c>
      <c r="D41" s="20"/>
      <c r="E41" s="45" t="s">
        <v>84</v>
      </c>
      <c r="F41" s="16">
        <v>-10</v>
      </c>
      <c r="G41" s="6"/>
      <c r="H41" s="6"/>
      <c r="I41" s="6"/>
      <c r="K41" s="134">
        <f t="shared" si="9"/>
        <v>0</v>
      </c>
      <c r="L41" s="135"/>
      <c r="M41" s="135"/>
      <c r="N41" s="135"/>
      <c r="O41" s="135"/>
      <c r="Q41" s="118"/>
      <c r="R41" s="167"/>
      <c r="S41" s="189"/>
      <c r="T41" s="189"/>
      <c r="U41" s="189"/>
      <c r="V41" s="189"/>
      <c r="X41" s="199">
        <f>+F41</f>
        <v>-10</v>
      </c>
      <c r="Y41" s="199">
        <f t="shared" si="13"/>
      </c>
      <c r="Z41" s="199">
        <f t="shared" si="13"/>
      </c>
      <c r="AA41" s="199">
        <f t="shared" si="11"/>
      </c>
      <c r="AB41" s="195">
        <f>+IF(V41="y",#REF!,"")</f>
      </c>
    </row>
    <row r="42" spans="1:28" s="1" customFormat="1" ht="25.5">
      <c r="A42" s="1">
        <f t="shared" si="12"/>
        <v>14</v>
      </c>
      <c r="B42" s="4" t="s">
        <v>156</v>
      </c>
      <c r="C42" s="5" t="s">
        <v>171</v>
      </c>
      <c r="D42" s="20"/>
      <c r="E42" s="45" t="s">
        <v>84</v>
      </c>
      <c r="F42" s="16">
        <v>-10</v>
      </c>
      <c r="G42" s="6"/>
      <c r="H42" s="6"/>
      <c r="I42" s="6"/>
      <c r="K42" s="134">
        <f t="shared" si="9"/>
        <v>0</v>
      </c>
      <c r="L42" s="135"/>
      <c r="M42" s="135"/>
      <c r="N42" s="135"/>
      <c r="O42" s="135"/>
      <c r="Q42" s="118"/>
      <c r="R42" s="167"/>
      <c r="S42" s="189"/>
      <c r="T42" s="189"/>
      <c r="U42" s="189"/>
      <c r="V42" s="189"/>
      <c r="X42" s="199">
        <f>+F42</f>
        <v>-10</v>
      </c>
      <c r="Y42" s="199">
        <f t="shared" si="13"/>
      </c>
      <c r="Z42" s="199">
        <f t="shared" si="13"/>
      </c>
      <c r="AA42" s="199">
        <f t="shared" si="11"/>
      </c>
      <c r="AB42" s="195">
        <f>+IF(V42="y",#REF!,"")</f>
      </c>
    </row>
    <row r="43" spans="1:28" s="1" customFormat="1" ht="25.5">
      <c r="A43" s="1">
        <f t="shared" si="12"/>
        <v>15</v>
      </c>
      <c r="B43" s="4" t="s">
        <v>160</v>
      </c>
      <c r="C43" s="5" t="s">
        <v>172</v>
      </c>
      <c r="D43" s="20"/>
      <c r="E43" s="56" t="s">
        <v>84</v>
      </c>
      <c r="F43" s="16"/>
      <c r="G43" s="6">
        <v>-36</v>
      </c>
      <c r="H43" s="6"/>
      <c r="I43" s="6"/>
      <c r="K43" s="134">
        <f t="shared" si="9"/>
        <v>1</v>
      </c>
      <c r="L43" s="135"/>
      <c r="M43" s="135">
        <v>1</v>
      </c>
      <c r="N43" s="135"/>
      <c r="O43" s="135"/>
      <c r="P43" s="1" t="s">
        <v>279</v>
      </c>
      <c r="Q43" s="118"/>
      <c r="R43" s="167"/>
      <c r="S43" s="189"/>
      <c r="T43" s="189"/>
      <c r="U43" s="189"/>
      <c r="V43" s="189"/>
      <c r="X43" s="199">
        <f>+IF(R43="y",F43,"")</f>
      </c>
      <c r="Y43" s="199">
        <f>+G43</f>
        <v>-36</v>
      </c>
      <c r="Z43" s="199">
        <f>+IF(T43="y",H43,"")</f>
      </c>
      <c r="AA43" s="199">
        <f t="shared" si="11"/>
      </c>
      <c r="AB43" s="195">
        <f>+IF(V43="y",#REF!,"")</f>
      </c>
    </row>
    <row r="44" spans="1:28" s="1" customFormat="1" ht="25.5">
      <c r="A44" s="1">
        <f t="shared" si="12"/>
        <v>16</v>
      </c>
      <c r="B44" s="4" t="s">
        <v>160</v>
      </c>
      <c r="C44" s="5" t="s">
        <v>173</v>
      </c>
      <c r="D44" s="20"/>
      <c r="E44" s="56" t="s">
        <v>84</v>
      </c>
      <c r="F44" s="16">
        <v>-31</v>
      </c>
      <c r="G44" s="6"/>
      <c r="H44" s="6"/>
      <c r="I44" s="6"/>
      <c r="K44" s="134">
        <f t="shared" si="9"/>
        <v>1</v>
      </c>
      <c r="L44" s="135">
        <v>1</v>
      </c>
      <c r="M44" s="135"/>
      <c r="N44" s="135"/>
      <c r="O44" s="135"/>
      <c r="P44" s="1" t="s">
        <v>297</v>
      </c>
      <c r="Q44" s="118"/>
      <c r="R44" s="167"/>
      <c r="S44" s="189"/>
      <c r="T44" s="189"/>
      <c r="U44" s="189"/>
      <c r="V44" s="189"/>
      <c r="X44" s="199">
        <f>+F44</f>
        <v>-31</v>
      </c>
      <c r="Y44" s="199">
        <f>+IF(S44="y",G44,"")</f>
      </c>
      <c r="Z44" s="199">
        <f>+IF(T44="y",H44,"")</f>
      </c>
      <c r="AA44" s="199">
        <f t="shared" si="11"/>
      </c>
      <c r="AB44" s="195">
        <f>+IF(V44="y",#REF!,"")</f>
      </c>
    </row>
    <row r="45" spans="1:28" s="1" customFormat="1" ht="38.25">
      <c r="A45" s="1">
        <f t="shared" si="12"/>
        <v>17</v>
      </c>
      <c r="B45" s="4" t="s">
        <v>160</v>
      </c>
      <c r="C45" s="5" t="s">
        <v>176</v>
      </c>
      <c r="D45" s="20"/>
      <c r="E45" s="56" t="s">
        <v>84</v>
      </c>
      <c r="F45" s="16"/>
      <c r="G45" s="6">
        <v>-67</v>
      </c>
      <c r="H45" s="6"/>
      <c r="I45" s="6"/>
      <c r="K45" s="134">
        <f t="shared" si="9"/>
        <v>2</v>
      </c>
      <c r="L45" s="135"/>
      <c r="M45" s="135">
        <v>2</v>
      </c>
      <c r="N45" s="135"/>
      <c r="O45" s="135"/>
      <c r="P45" s="1" t="s">
        <v>279</v>
      </c>
      <c r="Q45" s="118"/>
      <c r="R45" s="167"/>
      <c r="S45" s="189"/>
      <c r="T45" s="189"/>
      <c r="U45" s="189"/>
      <c r="V45" s="189"/>
      <c r="X45" s="199">
        <f>+IF(R45="y",F45,"")</f>
      </c>
      <c r="Y45" s="199">
        <f>+G45</f>
        <v>-67</v>
      </c>
      <c r="Z45" s="199">
        <f>+IF(T45="y",H45,"")</f>
      </c>
      <c r="AA45" s="199">
        <f t="shared" si="11"/>
      </c>
      <c r="AB45" s="195">
        <f>+IF(V45="y",#REF!,"")</f>
      </c>
    </row>
    <row r="46" spans="1:28" s="1" customFormat="1" ht="63.75">
      <c r="A46" s="1">
        <f t="shared" si="12"/>
        <v>18</v>
      </c>
      <c r="B46" s="4" t="s">
        <v>160</v>
      </c>
      <c r="C46" s="5" t="s">
        <v>177</v>
      </c>
      <c r="D46" s="20"/>
      <c r="E46" s="56" t="s">
        <v>84</v>
      </c>
      <c r="F46" s="16"/>
      <c r="G46" s="6"/>
      <c r="H46" s="6">
        <v>-36</v>
      </c>
      <c r="I46" s="6"/>
      <c r="K46" s="134">
        <f t="shared" si="9"/>
        <v>1</v>
      </c>
      <c r="L46" s="135"/>
      <c r="M46" s="135"/>
      <c r="N46" s="135">
        <v>1</v>
      </c>
      <c r="O46" s="135"/>
      <c r="P46" s="1" t="s">
        <v>279</v>
      </c>
      <c r="Q46" s="118"/>
      <c r="R46" s="167"/>
      <c r="S46" s="189"/>
      <c r="T46" s="189"/>
      <c r="U46" s="189"/>
      <c r="V46" s="189"/>
      <c r="X46" s="199">
        <f>+IF(R46="y",F46,"")</f>
      </c>
      <c r="Y46" s="199">
        <f>+IF(S46="y",G46,"")</f>
      </c>
      <c r="Z46" s="199">
        <f>+H46</f>
        <v>-36</v>
      </c>
      <c r="AA46" s="199">
        <f t="shared" si="11"/>
      </c>
      <c r="AB46" s="195">
        <f>+IF(V46="y",#REF!,"")</f>
      </c>
    </row>
    <row r="47" spans="1:28" s="1" customFormat="1" ht="12.75">
      <c r="A47" s="1">
        <f t="shared" si="12"/>
        <v>19</v>
      </c>
      <c r="B47" s="4" t="s">
        <v>160</v>
      </c>
      <c r="C47" s="5" t="s">
        <v>178</v>
      </c>
      <c r="D47" s="20"/>
      <c r="E47" s="56" t="s">
        <v>84</v>
      </c>
      <c r="F47" s="16">
        <v>-10</v>
      </c>
      <c r="G47" s="6">
        <v>-10</v>
      </c>
      <c r="H47" s="6">
        <v>-10</v>
      </c>
      <c r="I47" s="6"/>
      <c r="K47" s="134">
        <f t="shared" si="9"/>
        <v>0</v>
      </c>
      <c r="L47" s="135"/>
      <c r="M47" s="135"/>
      <c r="N47" s="135"/>
      <c r="O47" s="135"/>
      <c r="Q47" s="118"/>
      <c r="R47" s="167"/>
      <c r="S47" s="189"/>
      <c r="T47" s="189"/>
      <c r="U47" s="189"/>
      <c r="V47" s="189"/>
      <c r="X47" s="199">
        <f>+F47</f>
        <v>-10</v>
      </c>
      <c r="Y47" s="199">
        <f>+G47</f>
        <v>-10</v>
      </c>
      <c r="Z47" s="199">
        <f>+H47</f>
        <v>-10</v>
      </c>
      <c r="AA47" s="199">
        <f t="shared" si="11"/>
      </c>
      <c r="AB47" s="195">
        <f>+IF(V47="y",#REF!,"")</f>
      </c>
    </row>
    <row r="48" spans="1:28" s="1" customFormat="1" ht="25.5">
      <c r="A48" s="1">
        <f t="shared" si="12"/>
        <v>20</v>
      </c>
      <c r="B48" s="4" t="s">
        <v>160</v>
      </c>
      <c r="C48" s="5" t="s">
        <v>3</v>
      </c>
      <c r="D48" s="20"/>
      <c r="E48" s="56" t="s">
        <v>84</v>
      </c>
      <c r="F48" s="16"/>
      <c r="G48" s="6"/>
      <c r="H48" s="6"/>
      <c r="I48" s="6"/>
      <c r="K48" s="134">
        <f t="shared" si="9"/>
        <v>0</v>
      </c>
      <c r="L48" s="135"/>
      <c r="M48" s="135"/>
      <c r="N48" s="135"/>
      <c r="O48" s="135"/>
      <c r="P48" s="1" t="s">
        <v>279</v>
      </c>
      <c r="Q48" s="118"/>
      <c r="R48" s="167"/>
      <c r="S48" s="189"/>
      <c r="T48" s="189"/>
      <c r="U48" s="189"/>
      <c r="V48" s="135"/>
      <c r="X48" s="199">
        <f>+IF(R48="y",F48,"")</f>
      </c>
      <c r="Y48" s="199">
        <f>+IF(S48="y",G48,"")</f>
      </c>
      <c r="Z48" s="199">
        <f>+IF(T48="y",H48,"")</f>
      </c>
      <c r="AA48" s="199">
        <f t="shared" si="11"/>
      </c>
      <c r="AB48" s="30">
        <f>+IF(V48="y",#REF!,"")</f>
      </c>
    </row>
    <row r="49" spans="2:28" s="21" customFormat="1" ht="12.75">
      <c r="B49" s="7"/>
      <c r="C49" s="8"/>
      <c r="D49" s="14"/>
      <c r="E49" s="26"/>
      <c r="F49" s="9"/>
      <c r="G49" s="9"/>
      <c r="H49" s="9"/>
      <c r="I49" s="9"/>
      <c r="K49" s="136"/>
      <c r="L49" s="136"/>
      <c r="M49" s="136"/>
      <c r="N49" s="136"/>
      <c r="O49" s="136"/>
      <c r="R49" s="136"/>
      <c r="S49" s="136"/>
      <c r="T49" s="136"/>
      <c r="U49" s="136"/>
      <c r="V49" s="136"/>
      <c r="X49" s="9"/>
      <c r="Y49" s="9"/>
      <c r="Z49" s="9"/>
      <c r="AA49" s="9"/>
      <c r="AB49" s="9"/>
    </row>
    <row r="50" spans="2:28" s="21" customFormat="1" ht="13.5" thickBot="1">
      <c r="B50" s="393" t="s">
        <v>58</v>
      </c>
      <c r="C50" s="393"/>
      <c r="D50" s="11"/>
      <c r="E50" s="26"/>
      <c r="F50" s="12">
        <f>+SUM(F35:F48)</f>
        <v>-192</v>
      </c>
      <c r="G50" s="12">
        <f>+SUM(G35:G48)</f>
        <v>-133</v>
      </c>
      <c r="H50" s="12">
        <f>+SUM(H35:H48)</f>
        <v>-66</v>
      </c>
      <c r="I50" s="12">
        <f>+SUM(I35:I48)</f>
        <v>0</v>
      </c>
      <c r="K50" s="133">
        <f>SUM(K35:K49)</f>
        <v>6</v>
      </c>
      <c r="L50" s="133">
        <f>SUM(L35:L49)</f>
        <v>2</v>
      </c>
      <c r="M50" s="133">
        <f>SUM(M35:M49)</f>
        <v>3</v>
      </c>
      <c r="N50" s="133">
        <f>SUM(N35:N49)</f>
        <v>1</v>
      </c>
      <c r="O50" s="133">
        <f>SUM(O35:O49)</f>
        <v>0</v>
      </c>
      <c r="R50" s="133"/>
      <c r="S50" s="133"/>
      <c r="T50" s="133"/>
      <c r="U50" s="133"/>
      <c r="V50" s="133"/>
      <c r="X50" s="12">
        <f>+SUM(X35:X48)</f>
        <v>-184</v>
      </c>
      <c r="Y50" s="12">
        <f>+SUM(Y35:Y48)</f>
        <v>-133</v>
      </c>
      <c r="Z50" s="12">
        <f>+SUM(Z35:Z48)</f>
        <v>-66</v>
      </c>
      <c r="AA50" s="12">
        <f>+SUM(AA35:AA48)</f>
        <v>0</v>
      </c>
      <c r="AB50" s="12">
        <f>+SUM(AB35:AB48)</f>
        <v>0</v>
      </c>
    </row>
    <row r="53" spans="1:15" s="217" customFormat="1" ht="18.75" thickBot="1">
      <c r="A53" s="216" t="s">
        <v>369</v>
      </c>
      <c r="B53" s="229"/>
      <c r="F53" s="218">
        <f>+F50+F32+F8</f>
        <v>-617.1</v>
      </c>
      <c r="G53" s="218">
        <f>+G50+G32+G8</f>
        <v>-246</v>
      </c>
      <c r="H53" s="218">
        <f>+H50+H32+H8</f>
        <v>-181</v>
      </c>
      <c r="I53" s="218">
        <f>+I50+I32+I8</f>
        <v>-103</v>
      </c>
      <c r="J53" s="219"/>
      <c r="K53" s="220">
        <f>+K50+K32+K8</f>
        <v>7</v>
      </c>
      <c r="L53" s="220">
        <f>+L50+L32+L8</f>
        <v>3</v>
      </c>
      <c r="M53" s="220">
        <f>+M50+M32+M8</f>
        <v>3</v>
      </c>
      <c r="N53" s="220">
        <f>+N50+N32+N8</f>
        <v>1</v>
      </c>
      <c r="O53" s="220">
        <f>+O50+O32+O8</f>
        <v>0</v>
      </c>
    </row>
    <row r="55" ht="15.75">
      <c r="A55" s="212" t="s">
        <v>536</v>
      </c>
    </row>
    <row r="56" spans="1:28" s="42" customFormat="1" ht="25.5">
      <c r="A56" s="32">
        <v>4</v>
      </c>
      <c r="B56" s="82" t="s">
        <v>541</v>
      </c>
      <c r="C56" s="98" t="s">
        <v>548</v>
      </c>
      <c r="D56" s="84"/>
      <c r="E56" s="39" t="s">
        <v>80</v>
      </c>
      <c r="F56" s="86">
        <v>-7</v>
      </c>
      <c r="G56" s="85"/>
      <c r="H56" s="85"/>
      <c r="I56" s="85"/>
      <c r="K56" s="142">
        <f aca="true" t="shared" si="14" ref="K56:K66">+SUM(L56:O56)</f>
        <v>0</v>
      </c>
      <c r="L56" s="143"/>
      <c r="M56" s="143"/>
      <c r="N56" s="143"/>
      <c r="O56" s="143"/>
      <c r="Q56" s="118"/>
      <c r="R56" s="142"/>
      <c r="S56" s="190"/>
      <c r="T56" s="190"/>
      <c r="U56" s="190"/>
      <c r="V56" s="190"/>
      <c r="X56" s="196">
        <f>+IF(R56="y",F56,"")</f>
      </c>
      <c r="Y56" s="197">
        <f>+IF(S56="y",G56,"")</f>
      </c>
      <c r="Z56" s="197">
        <f>+IF(T56="y",H56,"")</f>
      </c>
      <c r="AA56" s="197">
        <f>+IF(U56="y",I56,"")</f>
      </c>
      <c r="AB56" s="197">
        <f>+IF(V56="y",#REF!,"")</f>
      </c>
    </row>
    <row r="57" spans="1:28" s="42" customFormat="1" ht="38.25">
      <c r="A57" s="32">
        <v>5</v>
      </c>
      <c r="B57" s="82" t="s">
        <v>539</v>
      </c>
      <c r="C57" s="98" t="s">
        <v>542</v>
      </c>
      <c r="D57" s="84"/>
      <c r="E57" s="39" t="s">
        <v>80</v>
      </c>
      <c r="F57" s="85">
        <v>-7.2</v>
      </c>
      <c r="G57" s="87"/>
      <c r="H57" s="85"/>
      <c r="I57" s="85"/>
      <c r="K57" s="142">
        <f t="shared" si="14"/>
        <v>0</v>
      </c>
      <c r="L57" s="143"/>
      <c r="M57" s="143"/>
      <c r="N57" s="143"/>
      <c r="O57" s="143"/>
      <c r="Q57" s="118"/>
      <c r="R57" s="191"/>
      <c r="S57" s="190"/>
      <c r="T57" s="190"/>
      <c r="U57" s="190"/>
      <c r="V57" s="190"/>
      <c r="X57" s="198">
        <f>+F57</f>
        <v>-7.2</v>
      </c>
      <c r="Y57" s="197">
        <f>+IF(S57="y",G57,"")</f>
      </c>
      <c r="Z57" s="197">
        <f>+IF(T57="y",H57,"")</f>
      </c>
      <c r="AA57" s="197">
        <f>+IF(U57="y",I57,"")</f>
      </c>
      <c r="AB57" s="197">
        <f>+IF(V57="y",#REF!,"")</f>
      </c>
    </row>
    <row r="58" spans="1:28" s="42" customFormat="1" ht="38.25">
      <c r="A58" s="32">
        <v>6</v>
      </c>
      <c r="B58" s="82" t="s">
        <v>539</v>
      </c>
      <c r="C58" s="98" t="s">
        <v>543</v>
      </c>
      <c r="D58" s="84"/>
      <c r="E58" s="39" t="s">
        <v>84</v>
      </c>
      <c r="F58" s="85"/>
      <c r="G58" s="87">
        <v>-61</v>
      </c>
      <c r="H58" s="85"/>
      <c r="I58" s="85"/>
      <c r="K58" s="142">
        <f t="shared" si="14"/>
        <v>0</v>
      </c>
      <c r="L58" s="143"/>
      <c r="M58" s="143"/>
      <c r="N58" s="143"/>
      <c r="O58" s="143"/>
      <c r="Q58" s="118"/>
      <c r="R58" s="191"/>
      <c r="S58" s="190"/>
      <c r="T58" s="190"/>
      <c r="U58" s="190"/>
      <c r="V58" s="190"/>
      <c r="X58" s="198">
        <f>+IF(R58="y",F58,"")</f>
      </c>
      <c r="Y58" s="197">
        <f>+G58</f>
        <v>-61</v>
      </c>
      <c r="Z58" s="197">
        <f aca="true" t="shared" si="15" ref="Z58:Z66">+IF(T58="y",H58,"")</f>
      </c>
      <c r="AA58" s="197">
        <f aca="true" t="shared" si="16" ref="AA58:AA66">+IF(U58="y",I58,"")</f>
      </c>
      <c r="AB58" s="197">
        <f>+IF(V58="y",#REF!,"")</f>
      </c>
    </row>
    <row r="59" spans="1:28" s="42" customFormat="1" ht="51">
      <c r="A59" s="32">
        <v>7</v>
      </c>
      <c r="B59" s="82" t="s">
        <v>539</v>
      </c>
      <c r="C59" s="98" t="s">
        <v>546</v>
      </c>
      <c r="D59" s="84"/>
      <c r="E59" s="39" t="s">
        <v>84</v>
      </c>
      <c r="F59" s="87">
        <v>-11</v>
      </c>
      <c r="G59" s="85">
        <v>-10</v>
      </c>
      <c r="H59" s="86">
        <v>-4</v>
      </c>
      <c r="I59" s="85"/>
      <c r="K59" s="142">
        <f t="shared" si="14"/>
        <v>0</v>
      </c>
      <c r="L59" s="143"/>
      <c r="M59" s="143"/>
      <c r="N59" s="143"/>
      <c r="O59" s="143"/>
      <c r="Q59" s="118"/>
      <c r="R59" s="191"/>
      <c r="S59" s="190"/>
      <c r="T59" s="143"/>
      <c r="U59" s="190"/>
      <c r="V59" s="190"/>
      <c r="X59" s="198">
        <f>+F59</f>
        <v>-11</v>
      </c>
      <c r="Y59" s="198">
        <f>+G59</f>
        <v>-10</v>
      </c>
      <c r="Z59" s="85">
        <f t="shared" si="15"/>
      </c>
      <c r="AA59" s="197">
        <f t="shared" si="16"/>
      </c>
      <c r="AB59" s="197">
        <f>+IF(V59="y",#REF!,"")</f>
      </c>
    </row>
    <row r="60" spans="1:28" s="42" customFormat="1" ht="38.25">
      <c r="A60" s="32">
        <v>8</v>
      </c>
      <c r="B60" s="82" t="s">
        <v>539</v>
      </c>
      <c r="C60" s="98" t="s">
        <v>11</v>
      </c>
      <c r="D60" s="84"/>
      <c r="E60" s="39" t="s">
        <v>84</v>
      </c>
      <c r="F60" s="85"/>
      <c r="G60" s="85">
        <v>-15</v>
      </c>
      <c r="H60" s="85"/>
      <c r="I60" s="85"/>
      <c r="K60" s="142">
        <f t="shared" si="14"/>
        <v>0</v>
      </c>
      <c r="L60" s="143"/>
      <c r="M60" s="143"/>
      <c r="N60" s="143"/>
      <c r="O60" s="143"/>
      <c r="Q60" s="118"/>
      <c r="R60" s="191"/>
      <c r="S60" s="190"/>
      <c r="T60" s="190"/>
      <c r="U60" s="190"/>
      <c r="V60" s="190"/>
      <c r="X60" s="198">
        <f>+IF(R60="y",F60,"")</f>
      </c>
      <c r="Y60" s="197">
        <f>+G60</f>
        <v>-15</v>
      </c>
      <c r="Z60" s="197">
        <f t="shared" si="15"/>
      </c>
      <c r="AA60" s="197">
        <f t="shared" si="16"/>
      </c>
      <c r="AB60" s="197">
        <f>+IF(V60="y",#REF!,"")</f>
      </c>
    </row>
    <row r="61" spans="1:28" s="42" customFormat="1" ht="25.5">
      <c r="A61" s="32">
        <v>9</v>
      </c>
      <c r="B61" s="82" t="s">
        <v>540</v>
      </c>
      <c r="C61" s="98" t="s">
        <v>12</v>
      </c>
      <c r="D61" s="84"/>
      <c r="E61" s="39" t="s">
        <v>84</v>
      </c>
      <c r="F61" s="85">
        <v>-20</v>
      </c>
      <c r="G61" s="85"/>
      <c r="H61" s="85"/>
      <c r="I61" s="85"/>
      <c r="K61" s="142">
        <f t="shared" si="14"/>
        <v>0.5</v>
      </c>
      <c r="L61" s="143">
        <v>0.5</v>
      </c>
      <c r="M61" s="143"/>
      <c r="N61" s="143"/>
      <c r="O61" s="143"/>
      <c r="P61" s="42" t="s">
        <v>295</v>
      </c>
      <c r="Q61" s="118"/>
      <c r="R61" s="191"/>
      <c r="S61" s="190"/>
      <c r="T61" s="190"/>
      <c r="U61" s="190"/>
      <c r="V61" s="190"/>
      <c r="X61" s="198">
        <f>+F61</f>
        <v>-20</v>
      </c>
      <c r="Y61" s="197">
        <f>+IF(S61="y",G61,"")</f>
      </c>
      <c r="Z61" s="197">
        <f t="shared" si="15"/>
      </c>
      <c r="AA61" s="197">
        <f t="shared" si="16"/>
      </c>
      <c r="AB61" s="197">
        <f>+IF(V61="y",#REF!,"")</f>
      </c>
    </row>
    <row r="62" spans="1:28" s="42" customFormat="1" ht="12.75">
      <c r="A62" s="32">
        <v>10</v>
      </c>
      <c r="B62" s="82" t="s">
        <v>540</v>
      </c>
      <c r="C62" s="98" t="s">
        <v>13</v>
      </c>
      <c r="D62" s="84"/>
      <c r="E62" s="39" t="s">
        <v>80</v>
      </c>
      <c r="F62" s="86">
        <v>-80</v>
      </c>
      <c r="G62" s="85"/>
      <c r="H62" s="85"/>
      <c r="I62" s="85">
        <v>0</v>
      </c>
      <c r="K62" s="142">
        <f t="shared" si="14"/>
        <v>0</v>
      </c>
      <c r="L62" s="143"/>
      <c r="M62" s="143"/>
      <c r="N62" s="143"/>
      <c r="O62" s="143"/>
      <c r="Q62" s="118"/>
      <c r="R62" s="142"/>
      <c r="S62" s="190"/>
      <c r="T62" s="190"/>
      <c r="U62" s="190"/>
      <c r="V62" s="190"/>
      <c r="X62" s="196">
        <f>+IF(R62="y",F62,"")</f>
      </c>
      <c r="Y62" s="197">
        <f>+IF(S62="y",G62,"")</f>
      </c>
      <c r="Z62" s="197">
        <f t="shared" si="15"/>
      </c>
      <c r="AA62" s="197">
        <f t="shared" si="16"/>
      </c>
      <c r="AB62" s="197">
        <f>+IF(V62="y",#REF!,"")</f>
      </c>
    </row>
    <row r="63" spans="1:28" s="42" customFormat="1" ht="12.75">
      <c r="A63" s="32">
        <v>12</v>
      </c>
      <c r="B63" s="82" t="s">
        <v>541</v>
      </c>
      <c r="C63" s="98" t="s">
        <v>14</v>
      </c>
      <c r="D63" s="84"/>
      <c r="E63" s="39" t="s">
        <v>83</v>
      </c>
      <c r="F63" s="86">
        <v>-40</v>
      </c>
      <c r="H63" s="85"/>
      <c r="I63" s="86">
        <v>-40</v>
      </c>
      <c r="K63" s="142">
        <f t="shared" si="14"/>
        <v>2</v>
      </c>
      <c r="L63" s="143">
        <v>1</v>
      </c>
      <c r="M63" s="143"/>
      <c r="N63" s="143"/>
      <c r="O63" s="143">
        <v>1</v>
      </c>
      <c r="P63" s="42" t="s">
        <v>298</v>
      </c>
      <c r="Q63" s="118"/>
      <c r="R63" s="142"/>
      <c r="S63" s="190"/>
      <c r="T63" s="190"/>
      <c r="U63" s="143"/>
      <c r="V63" s="190"/>
      <c r="X63" s="196">
        <f>+IF(R63="y",F63,"")</f>
      </c>
      <c r="Y63" s="197">
        <f>+IF(S63="y",G63,"")</f>
      </c>
      <c r="Z63" s="197">
        <f t="shared" si="15"/>
      </c>
      <c r="AA63" s="85">
        <f t="shared" si="16"/>
      </c>
      <c r="AB63" s="197">
        <f>+IF(V63="y",#REF!,"")</f>
      </c>
    </row>
    <row r="64" spans="1:28" s="42" customFormat="1" ht="38.25">
      <c r="A64" s="32">
        <v>14</v>
      </c>
      <c r="B64" s="82" t="s">
        <v>541</v>
      </c>
      <c r="C64" s="98" t="s">
        <v>547</v>
      </c>
      <c r="D64" s="84"/>
      <c r="E64" s="39" t="s">
        <v>83</v>
      </c>
      <c r="F64" s="85">
        <v>0</v>
      </c>
      <c r="G64" s="87">
        <v>-25</v>
      </c>
      <c r="H64" s="86">
        <v>-30</v>
      </c>
      <c r="I64" s="85"/>
      <c r="K64" s="142">
        <f t="shared" si="14"/>
        <v>2</v>
      </c>
      <c r="L64" s="143"/>
      <c r="M64" s="143">
        <v>1</v>
      </c>
      <c r="N64" s="143">
        <v>1</v>
      </c>
      <c r="O64" s="143"/>
      <c r="P64" s="42" t="s">
        <v>280</v>
      </c>
      <c r="Q64" s="118"/>
      <c r="R64" s="191"/>
      <c r="S64" s="190"/>
      <c r="T64" s="143"/>
      <c r="U64" s="190"/>
      <c r="V64" s="190"/>
      <c r="X64" s="198">
        <f>+IF(R64="y",F64,"")</f>
      </c>
      <c r="Y64" s="197">
        <f>+G64</f>
        <v>-25</v>
      </c>
      <c r="Z64" s="85">
        <f t="shared" si="15"/>
      </c>
      <c r="AA64" s="197">
        <f t="shared" si="16"/>
      </c>
      <c r="AB64" s="197">
        <f>+IF(V64="y",#REF!,"")</f>
      </c>
    </row>
    <row r="65" spans="1:28" s="42" customFormat="1" ht="25.5">
      <c r="A65" s="32">
        <v>15</v>
      </c>
      <c r="B65" s="82" t="s">
        <v>541</v>
      </c>
      <c r="C65" s="98" t="s">
        <v>15</v>
      </c>
      <c r="D65" s="84"/>
      <c r="E65" s="39" t="s">
        <v>84</v>
      </c>
      <c r="F65" s="86">
        <v>-60</v>
      </c>
      <c r="G65" s="85"/>
      <c r="H65" s="85"/>
      <c r="I65" s="85"/>
      <c r="K65" s="142">
        <f t="shared" si="14"/>
        <v>1</v>
      </c>
      <c r="L65" s="143">
        <v>1</v>
      </c>
      <c r="M65" s="143"/>
      <c r="N65" s="143"/>
      <c r="O65" s="143"/>
      <c r="P65" s="42" t="s">
        <v>281</v>
      </c>
      <c r="Q65" s="118"/>
      <c r="R65" s="142"/>
      <c r="S65" s="190"/>
      <c r="T65" s="190"/>
      <c r="U65" s="190"/>
      <c r="V65" s="190"/>
      <c r="X65" s="196">
        <f>+IF(R65="y",F65,"")</f>
      </c>
      <c r="Y65" s="197">
        <f>+IF(S65="y",G65,"")</f>
      </c>
      <c r="Z65" s="197">
        <f t="shared" si="15"/>
      </c>
      <c r="AA65" s="197">
        <f t="shared" si="16"/>
      </c>
      <c r="AB65" s="197">
        <f>+IF(V65="y",#REF!,"")</f>
      </c>
    </row>
    <row r="66" spans="1:28" s="42" customFormat="1" ht="12.75">
      <c r="A66" s="32">
        <v>16</v>
      </c>
      <c r="B66" s="82" t="s">
        <v>541</v>
      </c>
      <c r="C66" s="98" t="s">
        <v>16</v>
      </c>
      <c r="D66" s="84"/>
      <c r="E66" s="39" t="s">
        <v>84</v>
      </c>
      <c r="F66" s="85"/>
      <c r="G66" s="85"/>
      <c r="H66" s="85"/>
      <c r="I66" s="85"/>
      <c r="K66" s="142">
        <f t="shared" si="14"/>
        <v>0</v>
      </c>
      <c r="L66" s="143"/>
      <c r="M66" s="143"/>
      <c r="N66" s="143"/>
      <c r="O66" s="143"/>
      <c r="P66" s="42" t="s">
        <v>298</v>
      </c>
      <c r="Q66" s="118"/>
      <c r="R66" s="191"/>
      <c r="S66" s="190"/>
      <c r="T66" s="190"/>
      <c r="U66" s="190"/>
      <c r="V66" s="143"/>
      <c r="X66" s="198">
        <f>+IF(R66="y",F66,"")</f>
      </c>
      <c r="Y66" s="197">
        <f>+IF(S66="y",G66,"")</f>
      </c>
      <c r="Z66" s="197">
        <f t="shared" si="15"/>
      </c>
      <c r="AA66" s="197">
        <f t="shared" si="16"/>
      </c>
      <c r="AB66" s="85">
        <f>+IF(V66="y",#REF!,"")</f>
      </c>
    </row>
    <row r="67" spans="1:28" s="40" customFormat="1" ht="12.75">
      <c r="A67" s="37"/>
      <c r="B67" s="88"/>
      <c r="C67" s="89"/>
      <c r="D67" s="84"/>
      <c r="E67" s="91"/>
      <c r="F67" s="90"/>
      <c r="G67" s="90"/>
      <c r="H67" s="90"/>
      <c r="I67" s="90"/>
      <c r="K67" s="144"/>
      <c r="L67" s="144"/>
      <c r="M67" s="144"/>
      <c r="N67" s="144"/>
      <c r="O67" s="144"/>
      <c r="R67" s="144"/>
      <c r="S67" s="144"/>
      <c r="T67" s="144"/>
      <c r="U67" s="144"/>
      <c r="V67" s="144"/>
      <c r="X67" s="90"/>
      <c r="Y67" s="90"/>
      <c r="Z67" s="90"/>
      <c r="AA67" s="90"/>
      <c r="AB67" s="90"/>
    </row>
    <row r="68" spans="1:28" s="40" customFormat="1" ht="13.5" thickBot="1">
      <c r="A68" s="37"/>
      <c r="B68" s="395" t="s">
        <v>58</v>
      </c>
      <c r="C68" s="395"/>
      <c r="D68" s="93"/>
      <c r="E68" s="91"/>
      <c r="F68" s="94">
        <f>SUM(F56:F66)</f>
        <v>-225.2</v>
      </c>
      <c r="G68" s="94">
        <f>SUM(G56:G66)</f>
        <v>-111</v>
      </c>
      <c r="H68" s="94">
        <f>SUM(H56:H66)</f>
        <v>-34</v>
      </c>
      <c r="I68" s="94">
        <f>SUM(I56:I66)</f>
        <v>-40</v>
      </c>
      <c r="K68" s="145">
        <f>+SUM(K56:K66)</f>
        <v>5.5</v>
      </c>
      <c r="L68" s="145">
        <f>+SUM(L56:L66)</f>
        <v>2.5</v>
      </c>
      <c r="M68" s="145">
        <f>+SUM(M56:M66)</f>
        <v>1</v>
      </c>
      <c r="N68" s="145">
        <f>+SUM(N56:N66)</f>
        <v>1</v>
      </c>
      <c r="O68" s="145">
        <f>+SUM(O56:O66)</f>
        <v>1</v>
      </c>
      <c r="R68" s="145"/>
      <c r="S68" s="145"/>
      <c r="T68" s="145"/>
      <c r="U68" s="145"/>
      <c r="V68" s="145"/>
      <c r="X68" s="94">
        <f>+SUM(X56:X66)</f>
        <v>-38.2</v>
      </c>
      <c r="Y68" s="94">
        <f>+SUM(Y56:Y66)</f>
        <v>-111</v>
      </c>
      <c r="Z68" s="94">
        <f>+SUM(Z56:Z66)</f>
        <v>0</v>
      </c>
      <c r="AA68" s="94">
        <f>+SUM(AA56:AA66)</f>
        <v>0</v>
      </c>
      <c r="AB68" s="94">
        <f>+SUM(AB56:AB66)</f>
        <v>0</v>
      </c>
    </row>
    <row r="70" ht="15.75">
      <c r="A70" s="212" t="s">
        <v>526</v>
      </c>
    </row>
    <row r="71" spans="1:28" s="1" customFormat="1" ht="12.75">
      <c r="A71" s="27">
        <v>1</v>
      </c>
      <c r="B71" s="4" t="s">
        <v>527</v>
      </c>
      <c r="C71" s="5" t="s">
        <v>528</v>
      </c>
      <c r="D71" s="14"/>
      <c r="E71" s="34" t="s">
        <v>80</v>
      </c>
      <c r="F71" s="111">
        <v>-10.2</v>
      </c>
      <c r="G71" s="110"/>
      <c r="H71" s="110"/>
      <c r="I71" s="110"/>
      <c r="J71" s="118"/>
      <c r="K71" s="134">
        <f aca="true" t="shared" si="17" ref="K71:K76">+SUM(L71:O71)</f>
        <v>0</v>
      </c>
      <c r="L71" s="135"/>
      <c r="M71" s="135"/>
      <c r="N71" s="135"/>
      <c r="O71" s="135"/>
      <c r="R71" s="135"/>
      <c r="S71" s="189"/>
      <c r="T71" s="189"/>
      <c r="U71" s="189"/>
      <c r="V71" s="189"/>
      <c r="X71" s="6">
        <f>+IF(R71="y",F71,"")</f>
      </c>
      <c r="Y71" s="195">
        <f>+IF(S71="y",G71,"")</f>
      </c>
      <c r="Z71" s="195">
        <f>+IF(T71="y",H71,"")</f>
      </c>
      <c r="AA71" s="195">
        <f>+IF(U71="y",I71,"")</f>
      </c>
      <c r="AB71" s="195">
        <f>+IF(V71="y",#REF!,"")</f>
      </c>
    </row>
    <row r="72" spans="1:28" s="1" customFormat="1" ht="25.5">
      <c r="A72" s="27">
        <f aca="true" t="shared" si="18" ref="A72:A77">+A71+1</f>
        <v>2</v>
      </c>
      <c r="B72" s="4" t="s">
        <v>529</v>
      </c>
      <c r="C72" s="5" t="s">
        <v>530</v>
      </c>
      <c r="D72" s="14"/>
      <c r="E72" s="34" t="s">
        <v>80</v>
      </c>
      <c r="F72" s="110">
        <v>-16</v>
      </c>
      <c r="G72" s="110">
        <v>-13</v>
      </c>
      <c r="H72" s="110">
        <v>-13</v>
      </c>
      <c r="I72" s="110"/>
      <c r="J72" s="118"/>
      <c r="K72" s="134">
        <f t="shared" si="17"/>
        <v>0</v>
      </c>
      <c r="L72" s="135"/>
      <c r="M72" s="135"/>
      <c r="N72" s="135"/>
      <c r="O72" s="135"/>
      <c r="R72" s="189"/>
      <c r="S72" s="189"/>
      <c r="T72" s="189"/>
      <c r="U72" s="189"/>
      <c r="V72" s="189"/>
      <c r="X72" s="195">
        <f>+F72</f>
        <v>-16</v>
      </c>
      <c r="Y72" s="195">
        <f>+G72</f>
        <v>-13</v>
      </c>
      <c r="Z72" s="195">
        <f>+H72</f>
        <v>-13</v>
      </c>
      <c r="AA72" s="195">
        <f aca="true" t="shared" si="19" ref="AA72:AA77">+IF(U72="y",I72,"")</f>
      </c>
      <c r="AB72" s="195">
        <f>+IF(V72="y",#REF!,"")</f>
      </c>
    </row>
    <row r="73" spans="1:28" s="1" customFormat="1" ht="12.75">
      <c r="A73" s="27">
        <f t="shared" si="18"/>
        <v>3</v>
      </c>
      <c r="B73" s="4" t="s">
        <v>529</v>
      </c>
      <c r="C73" s="5" t="s">
        <v>531</v>
      </c>
      <c r="D73" s="14"/>
      <c r="E73" s="34" t="s">
        <v>80</v>
      </c>
      <c r="F73" s="116">
        <v>-3</v>
      </c>
      <c r="G73" s="110"/>
      <c r="H73" s="110"/>
      <c r="I73" s="110"/>
      <c r="J73" s="118"/>
      <c r="K73" s="134">
        <f t="shared" si="17"/>
        <v>0</v>
      </c>
      <c r="L73" s="135"/>
      <c r="M73" s="135"/>
      <c r="N73" s="135"/>
      <c r="O73" s="135"/>
      <c r="R73" s="189"/>
      <c r="S73" s="189"/>
      <c r="T73" s="189"/>
      <c r="U73" s="189"/>
      <c r="V73" s="189"/>
      <c r="X73" s="195">
        <f>+F73</f>
        <v>-3</v>
      </c>
      <c r="Y73" s="195">
        <f aca="true" t="shared" si="20" ref="Y73:Z75">+IF(S73="y",G73,"")</f>
      </c>
      <c r="Z73" s="195">
        <f t="shared" si="20"/>
      </c>
      <c r="AA73" s="195">
        <f t="shared" si="19"/>
      </c>
      <c r="AB73" s="195">
        <f>+IF(V73="y",#REF!,"")</f>
      </c>
    </row>
    <row r="74" spans="1:28" s="1" customFormat="1" ht="25.5">
      <c r="A74" s="27">
        <f t="shared" si="18"/>
        <v>4</v>
      </c>
      <c r="B74" s="4" t="s">
        <v>529</v>
      </c>
      <c r="C74" s="5" t="s">
        <v>532</v>
      </c>
      <c r="D74" s="14"/>
      <c r="E74" s="34" t="s">
        <v>83</v>
      </c>
      <c r="F74" s="110"/>
      <c r="G74" s="110"/>
      <c r="H74" s="110"/>
      <c r="I74" s="111">
        <v>-150</v>
      </c>
      <c r="J74" s="118"/>
      <c r="K74" s="134">
        <f t="shared" si="17"/>
        <v>0</v>
      </c>
      <c r="L74" s="135"/>
      <c r="M74" s="135"/>
      <c r="N74" s="135"/>
      <c r="O74" s="135"/>
      <c r="R74" s="189"/>
      <c r="S74" s="189"/>
      <c r="T74" s="189"/>
      <c r="U74" s="135"/>
      <c r="V74" s="189"/>
      <c r="X74" s="195">
        <f>+IF(R74="y",F74,"")</f>
      </c>
      <c r="Y74" s="195">
        <f t="shared" si="20"/>
      </c>
      <c r="Z74" s="195">
        <f t="shared" si="20"/>
      </c>
      <c r="AA74" s="6">
        <f t="shared" si="19"/>
      </c>
      <c r="AB74" s="195">
        <f>+IF(V74="y",#REF!,"")</f>
      </c>
    </row>
    <row r="75" spans="1:28" s="1" customFormat="1" ht="25.5">
      <c r="A75" s="27">
        <f t="shared" si="18"/>
        <v>5</v>
      </c>
      <c r="B75" s="4" t="s">
        <v>529</v>
      </c>
      <c r="C75" s="5" t="s">
        <v>339</v>
      </c>
      <c r="D75" s="14"/>
      <c r="E75" s="34" t="s">
        <v>83</v>
      </c>
      <c r="F75" s="110"/>
      <c r="G75" s="110"/>
      <c r="H75" s="110"/>
      <c r="I75" s="111">
        <v>-50</v>
      </c>
      <c r="J75" s="118"/>
      <c r="K75" s="134">
        <f t="shared" si="17"/>
        <v>0</v>
      </c>
      <c r="L75" s="135"/>
      <c r="M75" s="135"/>
      <c r="N75" s="135"/>
      <c r="O75" s="135"/>
      <c r="R75" s="189"/>
      <c r="S75" s="189"/>
      <c r="T75" s="189"/>
      <c r="U75" s="135"/>
      <c r="V75" s="189"/>
      <c r="X75" s="195">
        <f>+IF(R75="y",F75,"")</f>
      </c>
      <c r="Y75" s="195">
        <f t="shared" si="20"/>
      </c>
      <c r="Z75" s="195">
        <f t="shared" si="20"/>
      </c>
      <c r="AA75" s="6">
        <f t="shared" si="19"/>
      </c>
      <c r="AB75" s="195">
        <f>+IF(V75="y",#REF!,"")</f>
      </c>
    </row>
    <row r="76" spans="1:28" s="1" customFormat="1" ht="38.25">
      <c r="A76" s="27">
        <f t="shared" si="18"/>
        <v>6</v>
      </c>
      <c r="B76" s="4" t="s">
        <v>533</v>
      </c>
      <c r="C76" s="5" t="s">
        <v>534</v>
      </c>
      <c r="D76" s="14"/>
      <c r="E76" s="34" t="s">
        <v>80</v>
      </c>
      <c r="F76" s="110">
        <v>-2</v>
      </c>
      <c r="G76" s="110">
        <v>-2</v>
      </c>
      <c r="H76" s="110">
        <v>-2</v>
      </c>
      <c r="I76" s="110"/>
      <c r="J76" s="118"/>
      <c r="K76" s="134">
        <f t="shared" si="17"/>
        <v>0</v>
      </c>
      <c r="L76" s="135"/>
      <c r="M76" s="135"/>
      <c r="N76" s="135"/>
      <c r="O76" s="135"/>
      <c r="R76" s="189"/>
      <c r="S76" s="189"/>
      <c r="T76" s="189"/>
      <c r="U76" s="189"/>
      <c r="V76" s="189"/>
      <c r="X76" s="195">
        <f>+F76</f>
        <v>-2</v>
      </c>
      <c r="Y76" s="195">
        <f>+G76</f>
        <v>-2</v>
      </c>
      <c r="Z76" s="195">
        <f>+H76</f>
        <v>-2</v>
      </c>
      <c r="AA76" s="195">
        <f t="shared" si="19"/>
      </c>
      <c r="AB76" s="195">
        <f>+IF(V76="y",#REF!,"")</f>
      </c>
    </row>
    <row r="77" spans="1:28" s="1" customFormat="1" ht="25.5">
      <c r="A77" s="27">
        <f t="shared" si="18"/>
        <v>7</v>
      </c>
      <c r="B77" s="4" t="s">
        <v>533</v>
      </c>
      <c r="C77" s="5" t="s">
        <v>535</v>
      </c>
      <c r="D77" s="14"/>
      <c r="E77" s="34" t="s">
        <v>80</v>
      </c>
      <c r="F77" s="110">
        <v>-3</v>
      </c>
      <c r="G77" s="110">
        <v>-3</v>
      </c>
      <c r="H77" s="110"/>
      <c r="I77" s="110"/>
      <c r="J77" s="126"/>
      <c r="K77" s="134"/>
      <c r="L77" s="135"/>
      <c r="M77" s="135"/>
      <c r="N77" s="135"/>
      <c r="O77" s="135"/>
      <c r="R77" s="189"/>
      <c r="S77" s="189"/>
      <c r="T77" s="189"/>
      <c r="U77" s="189"/>
      <c r="V77" s="189"/>
      <c r="X77" s="195">
        <f>+F77</f>
        <v>-3</v>
      </c>
      <c r="Y77" s="195">
        <f>+G77</f>
        <v>-3</v>
      </c>
      <c r="Z77" s="195">
        <f>+IF(T77="y",H77,"")</f>
      </c>
      <c r="AA77" s="195">
        <f t="shared" si="19"/>
      </c>
      <c r="AB77" s="195">
        <f>+IF(V77="y",#REF!,"")</f>
      </c>
    </row>
    <row r="78" spans="1:10" s="21" customFormat="1" ht="12.75">
      <c r="A78" s="27"/>
      <c r="B78" s="7"/>
      <c r="C78" s="8"/>
      <c r="D78" s="14"/>
      <c r="E78" s="78"/>
      <c r="F78" s="112"/>
      <c r="G78" s="112"/>
      <c r="H78" s="112"/>
      <c r="I78" s="112"/>
      <c r="J78" s="126"/>
    </row>
    <row r="79" spans="1:28" s="21" customFormat="1" ht="13.5" thickBot="1">
      <c r="A79" s="28"/>
      <c r="B79" s="393" t="s">
        <v>58</v>
      </c>
      <c r="C79" s="393"/>
      <c r="D79" s="11"/>
      <c r="E79" s="78"/>
      <c r="F79" s="113">
        <f>+SUM(F71:F77)</f>
        <v>-34.2</v>
      </c>
      <c r="G79" s="113">
        <f>+SUM(G71:G77)</f>
        <v>-18</v>
      </c>
      <c r="H79" s="113">
        <f>+SUM(H71:H77)</f>
        <v>-15</v>
      </c>
      <c r="I79" s="113">
        <f>+SUM(I71:I77)</f>
        <v>-200</v>
      </c>
      <c r="J79" s="126"/>
      <c r="K79" s="133">
        <f>+SUM(K71:K76)</f>
        <v>0</v>
      </c>
      <c r="L79" s="133">
        <f>+SUM(L71:L76)</f>
        <v>0</v>
      </c>
      <c r="M79" s="133">
        <f>+SUM(M71:M76)</f>
        <v>0</v>
      </c>
      <c r="N79" s="133">
        <f>+SUM(N71:N76)</f>
        <v>0</v>
      </c>
      <c r="O79" s="133">
        <f>+SUM(O71:O76)</f>
        <v>0</v>
      </c>
      <c r="X79" s="113">
        <f>+SUM(X71:X77)</f>
        <v>-24</v>
      </c>
      <c r="Y79" s="113">
        <f>+SUM(Y71:Y77)</f>
        <v>-18</v>
      </c>
      <c r="Z79" s="113">
        <f>+SUM(Z71:Z77)</f>
        <v>-15</v>
      </c>
      <c r="AA79" s="113">
        <f>+SUM(AA71:AA77)</f>
        <v>0</v>
      </c>
      <c r="AB79" s="113">
        <f>+SUM(AB71:AB77)</f>
        <v>0</v>
      </c>
    </row>
    <row r="82" ht="15.75">
      <c r="A82" s="212" t="s">
        <v>85</v>
      </c>
    </row>
    <row r="83" spans="1:28" s="1" customFormat="1" ht="25.5">
      <c r="A83" s="32">
        <v>2</v>
      </c>
      <c r="B83" s="4" t="s">
        <v>88</v>
      </c>
      <c r="C83" s="5" t="s">
        <v>89</v>
      </c>
      <c r="D83" s="14"/>
      <c r="E83" s="44" t="s">
        <v>80</v>
      </c>
      <c r="F83" s="30">
        <v>-50</v>
      </c>
      <c r="G83" s="6"/>
      <c r="H83" s="6"/>
      <c r="I83" s="6"/>
      <c r="J83" s="118"/>
      <c r="K83" s="134"/>
      <c r="L83" s="135"/>
      <c r="M83" s="135"/>
      <c r="N83" s="135"/>
      <c r="O83" s="135"/>
      <c r="Q83" s="125"/>
      <c r="R83" s="206"/>
      <c r="S83" s="206"/>
      <c r="T83" s="206"/>
      <c r="U83" s="206"/>
      <c r="V83" s="206"/>
      <c r="W83" s="204"/>
      <c r="X83" s="207">
        <f aca="true" t="shared" si="21" ref="X83:X88">+F83</f>
        <v>-50</v>
      </c>
      <c r="Y83" s="207">
        <f>+IF(S83="y",G83,"")</f>
      </c>
      <c r="Z83" s="207">
        <f>+IF(T83="y",H83,"")</f>
      </c>
      <c r="AA83" s="207">
        <f>+IF(U83="y",I83,"")</f>
      </c>
      <c r="AB83" s="207">
        <f>+IF(V83="y",#REF!,"")</f>
      </c>
    </row>
    <row r="84" spans="1:28" s="1" customFormat="1" ht="12.75">
      <c r="A84" s="32">
        <f>+A83+1</f>
        <v>3</v>
      </c>
      <c r="B84" s="4" t="s">
        <v>86</v>
      </c>
      <c r="C84" s="5" t="s">
        <v>90</v>
      </c>
      <c r="D84" s="14"/>
      <c r="E84" s="44" t="s">
        <v>80</v>
      </c>
      <c r="F84" s="30">
        <v>-30</v>
      </c>
      <c r="G84" s="30">
        <v>-30</v>
      </c>
      <c r="H84" s="30">
        <v>-30</v>
      </c>
      <c r="I84" s="23">
        <v>-20</v>
      </c>
      <c r="J84" s="118"/>
      <c r="K84" s="134"/>
      <c r="L84" s="135"/>
      <c r="M84" s="135"/>
      <c r="N84" s="135"/>
      <c r="O84" s="135"/>
      <c r="Q84" s="125"/>
      <c r="R84" s="206"/>
      <c r="S84" s="206"/>
      <c r="T84" s="206"/>
      <c r="U84" s="203" t="s">
        <v>362</v>
      </c>
      <c r="V84" s="203" t="s">
        <v>362</v>
      </c>
      <c r="W84" s="204"/>
      <c r="X84" s="207">
        <f t="shared" si="21"/>
        <v>-30</v>
      </c>
      <c r="Y84" s="207">
        <f>+G84</f>
        <v>-30</v>
      </c>
      <c r="Z84" s="207">
        <f>+H84</f>
        <v>-30</v>
      </c>
      <c r="AA84" s="208">
        <f>+IF(U84="y",I84,"")</f>
        <v>-20</v>
      </c>
      <c r="AB84" s="208" t="e">
        <f>+IF(V84="y",#REF!,"")</f>
        <v>#REF!</v>
      </c>
    </row>
    <row r="85" spans="1:28" s="1" customFormat="1" ht="12.75">
      <c r="A85" s="32">
        <f>+A84+1</f>
        <v>4</v>
      </c>
      <c r="B85" s="4" t="s">
        <v>86</v>
      </c>
      <c r="C85" s="5" t="s">
        <v>91</v>
      </c>
      <c r="D85" s="14"/>
      <c r="E85" s="44" t="s">
        <v>80</v>
      </c>
      <c r="F85" s="6">
        <v>-1</v>
      </c>
      <c r="G85" s="6">
        <v>-1</v>
      </c>
      <c r="H85" s="6">
        <v>-1</v>
      </c>
      <c r="I85" s="6"/>
      <c r="J85" s="118"/>
      <c r="K85" s="134"/>
      <c r="L85" s="135"/>
      <c r="M85" s="135"/>
      <c r="N85" s="135"/>
      <c r="O85" s="135"/>
      <c r="Q85" s="125"/>
      <c r="R85" s="206"/>
      <c r="S85" s="206"/>
      <c r="T85" s="206"/>
      <c r="U85" s="206"/>
      <c r="V85" s="206"/>
      <c r="W85" s="204"/>
      <c r="X85" s="207">
        <f t="shared" si="21"/>
        <v>-1</v>
      </c>
      <c r="Y85" s="207">
        <f>+G85</f>
        <v>-1</v>
      </c>
      <c r="Z85" s="207">
        <f>+H85</f>
        <v>-1</v>
      </c>
      <c r="AA85" s="207">
        <f>+IF(U85="y",I85,"")</f>
      </c>
      <c r="AB85" s="207">
        <f>+IF(V85="y",#REF!,"")</f>
      </c>
    </row>
    <row r="86" spans="1:28" s="1" customFormat="1" ht="12.75">
      <c r="A86" s="32">
        <f>+A85+1</f>
        <v>5</v>
      </c>
      <c r="B86" s="4" t="s">
        <v>86</v>
      </c>
      <c r="C86" s="5" t="s">
        <v>92</v>
      </c>
      <c r="D86" s="14"/>
      <c r="E86" s="44" t="s">
        <v>84</v>
      </c>
      <c r="F86" s="6">
        <v>-5</v>
      </c>
      <c r="G86" s="6"/>
      <c r="H86" s="6"/>
      <c r="I86" s="6"/>
      <c r="J86" s="118"/>
      <c r="K86" s="134"/>
      <c r="L86" s="135"/>
      <c r="M86" s="135"/>
      <c r="N86" s="135"/>
      <c r="O86" s="135"/>
      <c r="Q86" s="125"/>
      <c r="R86" s="206"/>
      <c r="S86" s="206"/>
      <c r="T86" s="206"/>
      <c r="U86" s="206"/>
      <c r="V86" s="206"/>
      <c r="W86" s="204"/>
      <c r="X86" s="207">
        <f t="shared" si="21"/>
        <v>-5</v>
      </c>
      <c r="Y86" s="207">
        <f>+IF(S86="y",G86,"")</f>
      </c>
      <c r="Z86" s="207">
        <f>+IF(T86="y",H86,"")</f>
      </c>
      <c r="AA86" s="207">
        <f>+IF(U86="y",I86,"")</f>
      </c>
      <c r="AB86" s="207">
        <f>+IF(V86="y",#REF!,"")</f>
      </c>
    </row>
    <row r="87" spans="1:28" s="1" customFormat="1" ht="12.75">
      <c r="A87" s="32">
        <f>+A86+1</f>
        <v>6</v>
      </c>
      <c r="B87" s="4" t="s">
        <v>86</v>
      </c>
      <c r="C87" s="5" t="s">
        <v>93</v>
      </c>
      <c r="D87" s="14"/>
      <c r="E87" s="44" t="s">
        <v>84</v>
      </c>
      <c r="F87" s="6">
        <v>-5</v>
      </c>
      <c r="G87" s="6">
        <v>-10</v>
      </c>
      <c r="H87" s="6"/>
      <c r="I87" s="6"/>
      <c r="J87" s="118"/>
      <c r="K87" s="134"/>
      <c r="L87" s="135"/>
      <c r="M87" s="135"/>
      <c r="N87" s="135"/>
      <c r="O87" s="135"/>
      <c r="Q87" s="125"/>
      <c r="R87" s="206"/>
      <c r="S87" s="206"/>
      <c r="T87" s="206"/>
      <c r="U87" s="206"/>
      <c r="V87" s="206"/>
      <c r="W87" s="204"/>
      <c r="X87" s="207">
        <f t="shared" si="21"/>
        <v>-5</v>
      </c>
      <c r="Y87" s="207">
        <f>+G87</f>
        <v>-10</v>
      </c>
      <c r="Z87" s="207">
        <f>+IF(T87="y",H87,"")</f>
      </c>
      <c r="AA87" s="207">
        <f>+IF(U87="y",I87,"")</f>
      </c>
      <c r="AB87" s="207">
        <f>+IF(V87="y",#REF!,"")</f>
      </c>
    </row>
    <row r="88" spans="1:28" s="1" customFormat="1" ht="12.75">
      <c r="A88" s="32">
        <f>+A87+1</f>
        <v>7</v>
      </c>
      <c r="B88" s="4" t="s">
        <v>86</v>
      </c>
      <c r="C88" s="5" t="s">
        <v>94</v>
      </c>
      <c r="D88" s="14"/>
      <c r="E88" s="44" t="s">
        <v>84</v>
      </c>
      <c r="F88" s="6">
        <v>-5</v>
      </c>
      <c r="G88" s="6">
        <v>-5</v>
      </c>
      <c r="H88" s="6">
        <v>-5</v>
      </c>
      <c r="I88" s="6"/>
      <c r="J88" s="118"/>
      <c r="K88" s="134"/>
      <c r="L88" s="135"/>
      <c r="M88" s="135"/>
      <c r="N88" s="135"/>
      <c r="O88" s="135"/>
      <c r="Q88" s="125"/>
      <c r="R88" s="206"/>
      <c r="S88" s="206"/>
      <c r="T88" s="206"/>
      <c r="U88" s="206"/>
      <c r="V88" s="206"/>
      <c r="W88" s="204"/>
      <c r="X88" s="207">
        <f t="shared" si="21"/>
        <v>-5</v>
      </c>
      <c r="Y88" s="207">
        <f>+G88</f>
        <v>-5</v>
      </c>
      <c r="Z88" s="207">
        <f>+H88</f>
        <v>-5</v>
      </c>
      <c r="AA88" s="207">
        <f>+IF(U88="y",I88,"")</f>
      </c>
      <c r="AB88" s="207">
        <f>+IF(V88="y",#REF!,"")</f>
      </c>
    </row>
    <row r="89" spans="1:28" s="21" customFormat="1" ht="12.75">
      <c r="A89" s="37"/>
      <c r="B89" s="7"/>
      <c r="C89" s="8"/>
      <c r="D89" s="14"/>
      <c r="E89" s="48"/>
      <c r="F89" s="9"/>
      <c r="G89" s="9"/>
      <c r="H89" s="9"/>
      <c r="I89" s="9"/>
      <c r="J89" s="126"/>
      <c r="K89" s="136"/>
      <c r="L89" s="136"/>
      <c r="M89" s="136"/>
      <c r="N89" s="136"/>
      <c r="O89" s="136"/>
      <c r="Q89" s="125"/>
      <c r="R89" s="205"/>
      <c r="S89" s="205"/>
      <c r="T89" s="205"/>
      <c r="U89" s="205"/>
      <c r="V89" s="205"/>
      <c r="W89" s="205"/>
      <c r="X89" s="201"/>
      <c r="Y89" s="201"/>
      <c r="Z89" s="201"/>
      <c r="AA89" s="201"/>
      <c r="AB89" s="201"/>
    </row>
    <row r="90" spans="1:28" s="21" customFormat="1" ht="13.5" thickBot="1">
      <c r="A90" s="37"/>
      <c r="B90" s="393" t="s">
        <v>58</v>
      </c>
      <c r="C90" s="393"/>
      <c r="D90" s="11"/>
      <c r="E90" s="48"/>
      <c r="F90" s="12">
        <f>SUM(F83:F88)</f>
        <v>-96</v>
      </c>
      <c r="G90" s="12">
        <f>SUM(G83:G88)</f>
        <v>-46</v>
      </c>
      <c r="H90" s="12">
        <f>SUM(H83:H88)</f>
        <v>-36</v>
      </c>
      <c r="I90" s="12">
        <f>SUM(I83:I88)</f>
        <v>-20</v>
      </c>
      <c r="J90" s="126"/>
      <c r="K90" s="133">
        <f>+SUM(K83:K88)</f>
        <v>0</v>
      </c>
      <c r="L90" s="133">
        <f>+SUM(L83:L88)</f>
        <v>0</v>
      </c>
      <c r="M90" s="133">
        <f>+SUM(M83:M88)</f>
        <v>0</v>
      </c>
      <c r="N90" s="133">
        <f>+SUM(N83:N88)</f>
        <v>0</v>
      </c>
      <c r="O90" s="133">
        <f>+SUM(O83:O88)</f>
        <v>0</v>
      </c>
      <c r="Q90" s="125"/>
      <c r="R90" s="205"/>
      <c r="S90" s="205"/>
      <c r="T90" s="205"/>
      <c r="U90" s="205"/>
      <c r="V90" s="205"/>
      <c r="W90" s="205"/>
      <c r="X90" s="12">
        <f>SUM(X83:X88)</f>
        <v>-96</v>
      </c>
      <c r="Y90" s="12">
        <f>SUM(Y83:Y88)</f>
        <v>-46</v>
      </c>
      <c r="Z90" s="12">
        <f>SUM(Z83:Z88)</f>
        <v>-36</v>
      </c>
      <c r="AA90" s="12">
        <f>SUM(AA83:AA88)</f>
        <v>-20</v>
      </c>
      <c r="AB90" s="12" t="e">
        <f>SUM(AB83:AB88)</f>
        <v>#REF!</v>
      </c>
    </row>
    <row r="93" spans="1:15" s="217" customFormat="1" ht="18.75" thickBot="1">
      <c r="A93" s="216" t="s">
        <v>364</v>
      </c>
      <c r="B93" s="229"/>
      <c r="F93" s="218">
        <f>+F90+F68+F79</f>
        <v>-355.4</v>
      </c>
      <c r="G93" s="218">
        <f>+G90+G68+G79</f>
        <v>-175</v>
      </c>
      <c r="H93" s="218">
        <f>+H90+H68+H79</f>
        <v>-85</v>
      </c>
      <c r="I93" s="218">
        <f>+I90+I68+I79</f>
        <v>-260</v>
      </c>
      <c r="J93" s="219"/>
      <c r="K93" s="220">
        <f>+K90+K68</f>
        <v>5.5</v>
      </c>
      <c r="L93" s="220">
        <f>+L90+L68</f>
        <v>2.5</v>
      </c>
      <c r="M93" s="220">
        <f>+M90+M68</f>
        <v>1</v>
      </c>
      <c r="N93" s="220">
        <f>+N90+N68</f>
        <v>1</v>
      </c>
      <c r="O93" s="220">
        <f>+O90+O68</f>
        <v>1</v>
      </c>
    </row>
    <row r="95" ht="15.75">
      <c r="A95" s="212" t="s">
        <v>127</v>
      </c>
    </row>
    <row r="96" spans="1:28" s="1" customFormat="1" ht="25.5">
      <c r="A96" s="27">
        <v>9</v>
      </c>
      <c r="B96" s="4" t="s">
        <v>137</v>
      </c>
      <c r="C96" s="5" t="s">
        <v>138</v>
      </c>
      <c r="D96" s="20"/>
      <c r="E96" s="104" t="s">
        <v>80</v>
      </c>
      <c r="F96" s="6">
        <v>-12</v>
      </c>
      <c r="G96" s="6"/>
      <c r="H96" s="6"/>
      <c r="I96" s="6"/>
      <c r="K96" s="134">
        <f>+SUM(L96:O96)</f>
        <v>0.5</v>
      </c>
      <c r="L96" s="135">
        <v>0.5</v>
      </c>
      <c r="M96" s="135"/>
      <c r="N96" s="135"/>
      <c r="O96" s="135"/>
      <c r="R96" s="189"/>
      <c r="S96" s="189"/>
      <c r="T96" s="189"/>
      <c r="U96" s="189"/>
      <c r="V96" s="189"/>
      <c r="X96" s="195">
        <f>+F96</f>
        <v>-12</v>
      </c>
      <c r="Y96" s="195">
        <f aca="true" t="shared" si="22" ref="Y96:AA97">+IF(S96="y",G96,"")</f>
      </c>
      <c r="Z96" s="195">
        <f t="shared" si="22"/>
      </c>
      <c r="AA96" s="195">
        <f t="shared" si="22"/>
      </c>
      <c r="AB96" s="195">
        <f>+IF(V96="y",#REF!,"")</f>
      </c>
    </row>
    <row r="97" spans="1:28" s="1" customFormat="1" ht="25.5">
      <c r="A97" s="27">
        <f>+A96+1</f>
        <v>10</v>
      </c>
      <c r="B97" s="4" t="s">
        <v>137</v>
      </c>
      <c r="C97" s="5" t="s">
        <v>349</v>
      </c>
      <c r="D97" s="20"/>
      <c r="E97" s="104" t="s">
        <v>80</v>
      </c>
      <c r="F97" s="30"/>
      <c r="G97" s="6"/>
      <c r="H97" s="6"/>
      <c r="I97" s="6"/>
      <c r="K97" s="134">
        <f>+SUM(L97:O97)</f>
        <v>0</v>
      </c>
      <c r="L97" s="135"/>
      <c r="M97" s="135"/>
      <c r="N97" s="135"/>
      <c r="O97" s="135"/>
      <c r="R97" s="189"/>
      <c r="S97" s="189"/>
      <c r="T97" s="189"/>
      <c r="U97" s="189"/>
      <c r="V97" s="135"/>
      <c r="X97" s="195">
        <f>+IF(R97="y",F97,"")</f>
      </c>
      <c r="Y97" s="195">
        <f t="shared" si="22"/>
      </c>
      <c r="Z97" s="195">
        <f t="shared" si="22"/>
      </c>
      <c r="AA97" s="195">
        <f t="shared" si="22"/>
      </c>
      <c r="AB97" s="195">
        <f>+IF(V97="y",#REF!,"")</f>
      </c>
    </row>
    <row r="98" spans="1:28" s="1" customFormat="1" ht="12.75">
      <c r="A98" s="27"/>
      <c r="B98" s="13"/>
      <c r="C98" s="14"/>
      <c r="D98" s="14"/>
      <c r="E98" s="38"/>
      <c r="F98" s="10"/>
      <c r="G98" s="10"/>
      <c r="H98" s="10"/>
      <c r="I98" s="10"/>
      <c r="K98" s="137"/>
      <c r="L98" s="137"/>
      <c r="M98" s="137"/>
      <c r="N98" s="137"/>
      <c r="O98" s="137"/>
      <c r="X98" s="29"/>
      <c r="Y98" s="29"/>
      <c r="Z98" s="29"/>
      <c r="AA98" s="29"/>
      <c r="AB98" s="29"/>
    </row>
    <row r="99" spans="1:28" s="21" customFormat="1" ht="13.5" thickBot="1">
      <c r="A99" s="28"/>
      <c r="B99" s="393" t="s">
        <v>58</v>
      </c>
      <c r="C99" s="393"/>
      <c r="D99" s="11"/>
      <c r="E99" s="38"/>
      <c r="F99" s="12">
        <f>+SUM(F96:F97)</f>
        <v>-12</v>
      </c>
      <c r="G99" s="12">
        <f>+SUM(G96:G97)</f>
        <v>0</v>
      </c>
      <c r="H99" s="12">
        <f>+SUM(H96:H97)</f>
        <v>0</v>
      </c>
      <c r="I99" s="12">
        <f>+SUM(I96:I97)</f>
        <v>0</v>
      </c>
      <c r="K99" s="133">
        <f>SUM(K96:K98)</f>
        <v>0.5</v>
      </c>
      <c r="L99" s="133">
        <f>SUM(L96:L98)</f>
        <v>0.5</v>
      </c>
      <c r="M99" s="133">
        <f>SUM(M96:M98)</f>
        <v>0</v>
      </c>
      <c r="N99" s="133">
        <f>SUM(N96:N98)</f>
        <v>0</v>
      </c>
      <c r="O99" s="133">
        <f>SUM(O96:O98)</f>
        <v>0</v>
      </c>
      <c r="X99" s="12">
        <f>+SUM(X96:X97)</f>
        <v>-12</v>
      </c>
      <c r="Y99" s="12">
        <f>+SUM(Y96:Y97)</f>
        <v>0</v>
      </c>
      <c r="Z99" s="12">
        <f>+SUM(Z96:Z97)</f>
        <v>0</v>
      </c>
      <c r="AA99" s="12">
        <f>+SUM(AA96:AA97)</f>
        <v>0</v>
      </c>
      <c r="AB99" s="12">
        <f>+SUM(AB96:AB97)</f>
        <v>0</v>
      </c>
    </row>
    <row r="102" ht="15.75">
      <c r="A102" s="212" t="s">
        <v>253</v>
      </c>
    </row>
    <row r="103" spans="1:28" s="1" customFormat="1" ht="25.5">
      <c r="A103" s="1">
        <v>12</v>
      </c>
      <c r="B103" s="4" t="s">
        <v>258</v>
      </c>
      <c r="C103" s="5" t="s">
        <v>519</v>
      </c>
      <c r="D103" s="76"/>
      <c r="E103" s="104" t="s">
        <v>80</v>
      </c>
      <c r="F103" s="22">
        <v>-30</v>
      </c>
      <c r="G103" s="6"/>
      <c r="H103" s="6"/>
      <c r="I103" s="6"/>
      <c r="K103" s="134">
        <f>+SUM(L103:O103)</f>
        <v>0</v>
      </c>
      <c r="L103" s="135"/>
      <c r="M103" s="135"/>
      <c r="N103" s="135"/>
      <c r="O103" s="135"/>
      <c r="R103" s="135"/>
      <c r="S103" s="189"/>
      <c r="T103" s="189"/>
      <c r="U103" s="189"/>
      <c r="V103" s="189"/>
      <c r="X103" s="6">
        <f aca="true" t="shared" si="23" ref="X103:AA104">+IF(R103="y",F103,"")</f>
      </c>
      <c r="Y103" s="195">
        <f t="shared" si="23"/>
      </c>
      <c r="Z103" s="195">
        <f t="shared" si="23"/>
      </c>
      <c r="AA103" s="195">
        <f t="shared" si="23"/>
      </c>
      <c r="AB103" s="195">
        <f>+IF(V103="y",#REF!,"")</f>
      </c>
    </row>
    <row r="104" spans="1:28" s="1" customFormat="1" ht="25.5">
      <c r="A104" s="1">
        <f>+A103+1</f>
        <v>13</v>
      </c>
      <c r="B104" s="4" t="s">
        <v>268</v>
      </c>
      <c r="C104" s="5" t="s">
        <v>520</v>
      </c>
      <c r="D104" s="76"/>
      <c r="E104" s="104" t="s">
        <v>80</v>
      </c>
      <c r="F104" s="22">
        <v>-40</v>
      </c>
      <c r="G104" s="23">
        <v>-40</v>
      </c>
      <c r="H104" s="23">
        <v>-40</v>
      </c>
      <c r="I104" s="6"/>
      <c r="K104" s="134">
        <f>+SUM(L104:O104)</f>
        <v>0</v>
      </c>
      <c r="L104" s="135"/>
      <c r="M104" s="135"/>
      <c r="N104" s="135"/>
      <c r="O104" s="135"/>
      <c r="R104" s="135"/>
      <c r="S104" s="135"/>
      <c r="T104" s="135"/>
      <c r="U104" s="189"/>
      <c r="V104" s="189"/>
      <c r="X104" s="6">
        <f t="shared" si="23"/>
      </c>
      <c r="Y104" s="6">
        <f t="shared" si="23"/>
      </c>
      <c r="Z104" s="6">
        <f t="shared" si="23"/>
      </c>
      <c r="AA104" s="195">
        <f t="shared" si="23"/>
      </c>
      <c r="AB104" s="195">
        <f>+IF(V104="y",#REF!,"")</f>
      </c>
    </row>
    <row r="105" spans="1:28" s="1" customFormat="1" ht="38.25">
      <c r="A105" s="1">
        <f>+A104+1</f>
        <v>14</v>
      </c>
      <c r="B105" s="4" t="s">
        <v>521</v>
      </c>
      <c r="C105" s="5" t="s">
        <v>522</v>
      </c>
      <c r="D105" s="76"/>
      <c r="E105" s="104" t="s">
        <v>80</v>
      </c>
      <c r="F105" s="6">
        <v>-50</v>
      </c>
      <c r="G105" s="6"/>
      <c r="H105" s="6"/>
      <c r="I105" s="6"/>
      <c r="K105" s="134">
        <f>+SUM(L105:O105)</f>
        <v>2</v>
      </c>
      <c r="L105" s="135">
        <v>2</v>
      </c>
      <c r="M105" s="135"/>
      <c r="N105" s="135"/>
      <c r="O105" s="135"/>
      <c r="R105" s="189"/>
      <c r="S105" s="189"/>
      <c r="T105" s="189"/>
      <c r="U105" s="189"/>
      <c r="V105" s="189"/>
      <c r="X105" s="195">
        <f>+F105</f>
        <v>-50</v>
      </c>
      <c r="Y105" s="195"/>
      <c r="Z105" s="195"/>
      <c r="AA105" s="195"/>
      <c r="AB105" s="195"/>
    </row>
    <row r="106" spans="1:28" s="1" customFormat="1" ht="25.5">
      <c r="A106" s="1">
        <f>+A105+1</f>
        <v>15</v>
      </c>
      <c r="B106" s="4" t="s">
        <v>521</v>
      </c>
      <c r="C106" s="5" t="s">
        <v>523</v>
      </c>
      <c r="D106" s="76"/>
      <c r="E106" s="104" t="s">
        <v>80</v>
      </c>
      <c r="F106" s="16"/>
      <c r="G106" s="6"/>
      <c r="H106" s="6"/>
      <c r="I106" s="23">
        <v>-25</v>
      </c>
      <c r="K106" s="134">
        <f>+SUM(L106:O106)</f>
        <v>1</v>
      </c>
      <c r="L106" s="135"/>
      <c r="M106" s="135"/>
      <c r="N106" s="135"/>
      <c r="O106" s="135">
        <v>1</v>
      </c>
      <c r="R106" s="189"/>
      <c r="S106" s="189"/>
      <c r="T106" s="189"/>
      <c r="U106" s="135"/>
      <c r="V106" s="135"/>
      <c r="X106" s="195">
        <f aca="true" t="shared" si="24" ref="X106:AA107">+IF(R106="y",F106,"")</f>
      </c>
      <c r="Y106" s="195">
        <f t="shared" si="24"/>
      </c>
      <c r="Z106" s="195">
        <f t="shared" si="24"/>
      </c>
      <c r="AA106" s="6">
        <f t="shared" si="24"/>
      </c>
      <c r="AB106" s="6">
        <f>+IF(V106="y",#REF!,"")</f>
      </c>
    </row>
    <row r="107" spans="1:28" s="1" customFormat="1" ht="12.75">
      <c r="A107" s="1">
        <f>+A106+1</f>
        <v>16</v>
      </c>
      <c r="B107" s="4" t="s">
        <v>517</v>
      </c>
      <c r="C107" s="5" t="s">
        <v>524</v>
      </c>
      <c r="D107" s="76"/>
      <c r="E107" s="104" t="s">
        <v>84</v>
      </c>
      <c r="F107" s="16"/>
      <c r="G107" s="6"/>
      <c r="H107" s="23">
        <v>-300</v>
      </c>
      <c r="I107" s="6"/>
      <c r="K107" s="134">
        <f>+SUM(L107:O107)</f>
        <v>3</v>
      </c>
      <c r="L107" s="135"/>
      <c r="M107" s="135">
        <v>3</v>
      </c>
      <c r="N107" s="135"/>
      <c r="O107" s="135"/>
      <c r="R107" s="189"/>
      <c r="S107" s="189"/>
      <c r="T107" s="135"/>
      <c r="U107" s="189"/>
      <c r="V107" s="189"/>
      <c r="X107" s="195">
        <f t="shared" si="24"/>
      </c>
      <c r="Y107" s="195">
        <f t="shared" si="24"/>
      </c>
      <c r="Z107" s="6">
        <f t="shared" si="24"/>
      </c>
      <c r="AA107" s="195">
        <f t="shared" si="24"/>
      </c>
      <c r="AB107" s="195">
        <f>+IF(V107="y",#REF!,"")</f>
      </c>
    </row>
    <row r="108" spans="2:28" s="1" customFormat="1" ht="12.75">
      <c r="B108" s="227"/>
      <c r="D108" s="48"/>
      <c r="E108" s="48"/>
      <c r="X108" s="29"/>
      <c r="Y108" s="29"/>
      <c r="Z108" s="29"/>
      <c r="AA108" s="29"/>
      <c r="AB108" s="29"/>
    </row>
    <row r="109" spans="2:28" s="21" customFormat="1" ht="13.5" thickBot="1">
      <c r="B109" s="393" t="s">
        <v>58</v>
      </c>
      <c r="C109" s="393"/>
      <c r="D109" s="77"/>
      <c r="E109" s="38"/>
      <c r="F109" s="12">
        <f>SUM(F103:F107)</f>
        <v>-120</v>
      </c>
      <c r="G109" s="12">
        <f>SUM(G103:G107)</f>
        <v>-40</v>
      </c>
      <c r="H109" s="12">
        <f>SUM(H103:H107)</f>
        <v>-340</v>
      </c>
      <c r="I109" s="12">
        <f>SUM(I103:I107)</f>
        <v>-25</v>
      </c>
      <c r="K109" s="133">
        <f>SUM(K103:K107)</f>
        <v>6</v>
      </c>
      <c r="L109" s="133">
        <f>SUM(L103:L107)</f>
        <v>2</v>
      </c>
      <c r="M109" s="133">
        <f>SUM(M103:M107)</f>
        <v>3</v>
      </c>
      <c r="N109" s="133">
        <f>SUM(N103:N107)</f>
        <v>0</v>
      </c>
      <c r="O109" s="133">
        <f>SUM(O103:O107)</f>
        <v>1</v>
      </c>
      <c r="X109" s="12">
        <f>SUM(X103:X107)</f>
        <v>-50</v>
      </c>
      <c r="Y109" s="12">
        <f>SUM(Y103:Y107)</f>
        <v>0</v>
      </c>
      <c r="Z109" s="12">
        <f>SUM(Z103:Z107)</f>
        <v>0</v>
      </c>
      <c r="AA109" s="12">
        <f>SUM(AA103:AA107)</f>
        <v>0</v>
      </c>
      <c r="AB109" s="12">
        <f>SUM(AB103:AB107)</f>
        <v>0</v>
      </c>
    </row>
    <row r="112" ht="15.75">
      <c r="A112" s="212" t="s">
        <v>210</v>
      </c>
    </row>
    <row r="113" spans="1:28" s="1" customFormat="1" ht="25.5">
      <c r="A113" s="1">
        <v>2</v>
      </c>
      <c r="B113" s="4" t="s">
        <v>213</v>
      </c>
      <c r="C113" s="5" t="s">
        <v>214</v>
      </c>
      <c r="D113" s="20"/>
      <c r="E113" s="26" t="s">
        <v>80</v>
      </c>
      <c r="F113" s="6">
        <v>1.757</v>
      </c>
      <c r="G113" s="6"/>
      <c r="H113" s="6"/>
      <c r="I113" s="6"/>
      <c r="K113" s="134">
        <f aca="true" t="shared" si="25" ref="K113:K118">+SUM(L113:O113)</f>
        <v>0</v>
      </c>
      <c r="L113" s="135"/>
      <c r="M113" s="135"/>
      <c r="N113" s="135"/>
      <c r="O113" s="135"/>
      <c r="R113" s="167"/>
      <c r="S113" s="189"/>
      <c r="T113" s="189"/>
      <c r="U113" s="189"/>
      <c r="V113" s="189"/>
      <c r="X113" s="199">
        <f>+F113</f>
        <v>1.757</v>
      </c>
      <c r="Y113" s="199">
        <f>+IF(S113="y",G113,"")</f>
      </c>
      <c r="Z113" s="199">
        <f>+IF(T113="y",H113,"")</f>
      </c>
      <c r="AA113" s="199">
        <f>+IF(U113="y",I113,"")</f>
      </c>
      <c r="AB113" s="195">
        <f>+IF(V113="y",#REF!,"")</f>
      </c>
    </row>
    <row r="114" spans="1:28" s="1" customFormat="1" ht="38.25">
      <c r="A114" s="1">
        <f>+A113+1</f>
        <v>3</v>
      </c>
      <c r="B114" s="4" t="s">
        <v>213</v>
      </c>
      <c r="C114" s="5" t="s">
        <v>332</v>
      </c>
      <c r="D114" s="20"/>
      <c r="E114" s="26" t="s">
        <v>83</v>
      </c>
      <c r="F114" s="30">
        <v>-46</v>
      </c>
      <c r="G114" s="30">
        <v>-46</v>
      </c>
      <c r="H114" s="6"/>
      <c r="I114" s="6"/>
      <c r="K114" s="134">
        <f t="shared" si="25"/>
        <v>3</v>
      </c>
      <c r="L114" s="135">
        <v>1.5</v>
      </c>
      <c r="M114" s="135">
        <v>1.5</v>
      </c>
      <c r="N114" s="135"/>
      <c r="O114" s="135"/>
      <c r="R114" s="167"/>
      <c r="S114" s="189"/>
      <c r="T114" s="189"/>
      <c r="U114" s="189"/>
      <c r="V114" s="189"/>
      <c r="X114" s="199">
        <f>+F114</f>
        <v>-46</v>
      </c>
      <c r="Y114" s="199">
        <f>+G114</f>
        <v>-46</v>
      </c>
      <c r="Z114" s="199">
        <f aca="true" t="shared" si="26" ref="Z114:AA118">+IF(T114="y",H114,"")</f>
      </c>
      <c r="AA114" s="199">
        <f t="shared" si="26"/>
      </c>
      <c r="AB114" s="195">
        <f>+IF(V114="y",#REF!,"")</f>
      </c>
    </row>
    <row r="115" spans="1:28" s="1" customFormat="1" ht="12.75">
      <c r="A115" s="1">
        <f>+A114+1</f>
        <v>4</v>
      </c>
      <c r="B115" s="4" t="s">
        <v>211</v>
      </c>
      <c r="C115" s="5" t="s">
        <v>215</v>
      </c>
      <c r="D115" s="20"/>
      <c r="E115" s="26" t="s">
        <v>84</v>
      </c>
      <c r="F115" s="6">
        <v>-133.371</v>
      </c>
      <c r="G115" s="6"/>
      <c r="H115" s="6"/>
      <c r="I115" s="6"/>
      <c r="K115" s="134">
        <f t="shared" si="25"/>
        <v>4</v>
      </c>
      <c r="L115" s="135">
        <v>4</v>
      </c>
      <c r="M115" s="135"/>
      <c r="N115" s="135"/>
      <c r="O115" s="135"/>
      <c r="R115" s="167"/>
      <c r="S115" s="189"/>
      <c r="T115" s="189"/>
      <c r="U115" s="189"/>
      <c r="V115" s="189"/>
      <c r="X115" s="199">
        <f>+F115</f>
        <v>-133.371</v>
      </c>
      <c r="Y115" s="199">
        <f>+IF(S115="y",G115,"")</f>
      </c>
      <c r="Z115" s="199">
        <f t="shared" si="26"/>
      </c>
      <c r="AA115" s="199">
        <f t="shared" si="26"/>
      </c>
      <c r="AB115" s="195">
        <f>+IF(V115="y",#REF!,"")</f>
      </c>
    </row>
    <row r="116" spans="1:28" s="1" customFormat="1" ht="25.5">
      <c r="A116" s="1">
        <f>+A115+1</f>
        <v>5</v>
      </c>
      <c r="B116" s="4" t="s">
        <v>216</v>
      </c>
      <c r="C116" s="51" t="s">
        <v>217</v>
      </c>
      <c r="D116" s="52"/>
      <c r="E116" s="26" t="s">
        <v>84</v>
      </c>
      <c r="F116" s="30">
        <v>-69.4</v>
      </c>
      <c r="G116" s="30"/>
      <c r="H116" s="6"/>
      <c r="I116" s="6"/>
      <c r="K116" s="134">
        <f t="shared" si="25"/>
        <v>6</v>
      </c>
      <c r="L116" s="174">
        <v>6</v>
      </c>
      <c r="M116" s="174"/>
      <c r="N116" s="174"/>
      <c r="O116" s="174"/>
      <c r="R116" s="167"/>
      <c r="S116" s="189"/>
      <c r="T116" s="189"/>
      <c r="U116" s="189"/>
      <c r="V116" s="189"/>
      <c r="X116" s="199">
        <f>+F116</f>
        <v>-69.4</v>
      </c>
      <c r="Y116" s="199">
        <f>+IF(S116="y",G116,"")</f>
      </c>
      <c r="Z116" s="199">
        <f t="shared" si="26"/>
      </c>
      <c r="AA116" s="199">
        <f t="shared" si="26"/>
      </c>
      <c r="AB116" s="195">
        <f>+IF(V116="y",#REF!,"")</f>
      </c>
    </row>
    <row r="117" spans="1:28" s="1" customFormat="1" ht="25.5">
      <c r="A117" s="1">
        <f>+A116+1</f>
        <v>6</v>
      </c>
      <c r="B117" s="4" t="s">
        <v>213</v>
      </c>
      <c r="C117" s="5" t="s">
        <v>218</v>
      </c>
      <c r="D117" s="20"/>
      <c r="E117" s="26" t="s">
        <v>84</v>
      </c>
      <c r="F117" s="6"/>
      <c r="G117" s="30"/>
      <c r="H117" s="6"/>
      <c r="I117" s="22">
        <f>-65528/1000</f>
        <v>-65.528</v>
      </c>
      <c r="K117" s="134">
        <f t="shared" si="25"/>
        <v>2</v>
      </c>
      <c r="L117" s="135"/>
      <c r="M117" s="135"/>
      <c r="N117" s="135"/>
      <c r="O117" s="135">
        <v>2</v>
      </c>
      <c r="R117" s="167"/>
      <c r="S117" s="189"/>
      <c r="T117" s="189"/>
      <c r="U117" s="135"/>
      <c r="V117" s="135"/>
      <c r="X117" s="199">
        <f>+IF(R117="y",F117,"")</f>
      </c>
      <c r="Y117" s="199">
        <f>+IF(S117="y",G117,"")</f>
      </c>
      <c r="Z117" s="199">
        <f t="shared" si="26"/>
      </c>
      <c r="AA117" s="202">
        <f t="shared" si="26"/>
      </c>
      <c r="AB117" s="6">
        <f>+IF(V117="y",#REF!,"")</f>
      </c>
    </row>
    <row r="118" spans="1:28" s="1" customFormat="1" ht="25.5">
      <c r="A118" s="1">
        <f>+A117+1</f>
        <v>7</v>
      </c>
      <c r="B118" s="4" t="s">
        <v>213</v>
      </c>
      <c r="C118" s="5" t="s">
        <v>333</v>
      </c>
      <c r="D118" s="20"/>
      <c r="E118" s="26" t="s">
        <v>84</v>
      </c>
      <c r="F118" s="6"/>
      <c r="G118" s="23">
        <v>-35</v>
      </c>
      <c r="H118" s="6"/>
      <c r="I118" s="49"/>
      <c r="J118" s="186"/>
      <c r="K118" s="187">
        <f t="shared" si="25"/>
        <v>1</v>
      </c>
      <c r="L118" s="135"/>
      <c r="M118" s="135">
        <v>1</v>
      </c>
      <c r="N118" s="135"/>
      <c r="O118" s="135"/>
      <c r="R118" s="167"/>
      <c r="S118" s="135"/>
      <c r="T118" s="189"/>
      <c r="U118" s="189"/>
      <c r="V118" s="189"/>
      <c r="X118" s="199">
        <f>+IF(R118="y",F118,"")</f>
      </c>
      <c r="Y118" s="202">
        <f>+IF(S118="y",G118,"")</f>
      </c>
      <c r="Z118" s="199">
        <f t="shared" si="26"/>
      </c>
      <c r="AA118" s="199">
        <f t="shared" si="26"/>
      </c>
      <c r="AB118" s="195">
        <f>+IF(V118="y",#REF!,"")</f>
      </c>
    </row>
    <row r="119" spans="2:28" s="1" customFormat="1" ht="12.75">
      <c r="B119" s="13"/>
      <c r="C119" s="14"/>
      <c r="D119" s="14"/>
      <c r="E119" s="26"/>
      <c r="F119" s="10"/>
      <c r="G119" s="10"/>
      <c r="H119" s="10"/>
      <c r="I119" s="60"/>
      <c r="X119" s="29"/>
      <c r="Y119" s="29"/>
      <c r="Z119" s="29"/>
      <c r="AA119" s="29"/>
      <c r="AB119" s="29"/>
    </row>
    <row r="120" spans="2:28" s="21" customFormat="1" ht="13.5" thickBot="1">
      <c r="B120" s="393" t="s">
        <v>58</v>
      </c>
      <c r="C120" s="393"/>
      <c r="D120" s="11"/>
      <c r="E120" s="59"/>
      <c r="F120" s="12">
        <f>+SUM(F113:F118)</f>
        <v>-247.014</v>
      </c>
      <c r="G120" s="12">
        <f aca="true" t="shared" si="27" ref="G120:O120">+SUM(G113:G118)</f>
        <v>-81</v>
      </c>
      <c r="H120" s="12">
        <f t="shared" si="27"/>
        <v>0</v>
      </c>
      <c r="I120" s="12">
        <f t="shared" si="27"/>
        <v>-65.528</v>
      </c>
      <c r="K120" s="133">
        <f t="shared" si="27"/>
        <v>16</v>
      </c>
      <c r="L120" s="133">
        <f t="shared" si="27"/>
        <v>11.5</v>
      </c>
      <c r="M120" s="133">
        <f t="shared" si="27"/>
        <v>2.5</v>
      </c>
      <c r="N120" s="133">
        <f t="shared" si="27"/>
        <v>0</v>
      </c>
      <c r="O120" s="133">
        <f t="shared" si="27"/>
        <v>2</v>
      </c>
      <c r="X120" s="12">
        <f>+SUM(X113:X118)</f>
        <v>-247.014</v>
      </c>
      <c r="Y120" s="12">
        <f>+SUM(Y113:Y118)</f>
        <v>-46</v>
      </c>
      <c r="Z120" s="12">
        <f>+SUM(Z113:Z118)</f>
        <v>0</v>
      </c>
      <c r="AA120" s="12">
        <f>+SUM(AA113:AA118)</f>
        <v>0</v>
      </c>
      <c r="AB120" s="12">
        <f>+SUM(AB113:AB118)</f>
        <v>0</v>
      </c>
    </row>
    <row r="123" ht="15.75">
      <c r="A123" s="212" t="s">
        <v>221</v>
      </c>
    </row>
    <row r="124" spans="1:28" s="1" customFormat="1" ht="38.25">
      <c r="A124" s="1">
        <v>15</v>
      </c>
      <c r="B124" s="4" t="s">
        <v>235</v>
      </c>
      <c r="C124" s="5" t="s">
        <v>240</v>
      </c>
      <c r="D124" s="14"/>
      <c r="E124" s="71" t="s">
        <v>80</v>
      </c>
      <c r="F124" s="73">
        <v>-81.55770000000018</v>
      </c>
      <c r="G124" s="73">
        <v>-49.867649999999905</v>
      </c>
      <c r="H124" s="73">
        <v>37.96275</v>
      </c>
      <c r="I124" s="69"/>
      <c r="K124" s="134">
        <f aca="true" t="shared" si="28" ref="K124:K133">+SUM(L124:O124)</f>
        <v>0</v>
      </c>
      <c r="L124" s="135"/>
      <c r="M124" s="135"/>
      <c r="N124" s="135"/>
      <c r="O124" s="135"/>
      <c r="R124" s="195"/>
      <c r="S124" s="195"/>
      <c r="T124" s="195"/>
      <c r="U124" s="6"/>
      <c r="V124" s="6"/>
      <c r="X124" s="195">
        <f>+F124</f>
        <v>-81.55770000000018</v>
      </c>
      <c r="Y124" s="195">
        <f>+G124</f>
        <v>-49.867649999999905</v>
      </c>
      <c r="Z124" s="195">
        <f>+H124</f>
        <v>37.96275</v>
      </c>
      <c r="AA124" s="6">
        <f>+IF(U124="y",I124,"")</f>
      </c>
      <c r="AB124" s="6">
        <f>+IF(V124="y",#REF!,"")</f>
      </c>
    </row>
    <row r="125" spans="1:28" s="1" customFormat="1" ht="25.5">
      <c r="A125" s="1">
        <f aca="true" t="shared" si="29" ref="A125:A133">+A124+1</f>
        <v>16</v>
      </c>
      <c r="B125" s="4" t="s">
        <v>235</v>
      </c>
      <c r="C125" s="5" t="s">
        <v>241</v>
      </c>
      <c r="D125" s="14"/>
      <c r="E125" s="71" t="s">
        <v>80</v>
      </c>
      <c r="F125" s="67">
        <v>-75</v>
      </c>
      <c r="G125" s="68"/>
      <c r="H125" s="68"/>
      <c r="I125" s="68"/>
      <c r="K125" s="134">
        <f t="shared" si="28"/>
        <v>0</v>
      </c>
      <c r="L125" s="135"/>
      <c r="M125" s="135"/>
      <c r="N125" s="135"/>
      <c r="O125" s="135"/>
      <c r="R125" s="6"/>
      <c r="S125" s="195"/>
      <c r="T125" s="195"/>
      <c r="U125" s="195"/>
      <c r="V125" s="195"/>
      <c r="X125" s="6">
        <f>+IF(R125="y",F125,"")</f>
      </c>
      <c r="Y125" s="195">
        <f>+IF(S125="y",G125,"")</f>
      </c>
      <c r="Z125" s="195">
        <f>+IF(T125="y",H125,"")</f>
      </c>
      <c r="AA125" s="195">
        <f>+IF(U125="y",I125,"")</f>
      </c>
      <c r="AB125" s="195">
        <f>+IF(V125="y",#REF!,"")</f>
      </c>
    </row>
    <row r="126" spans="1:28" s="1" customFormat="1" ht="25.5">
      <c r="A126" s="1">
        <f t="shared" si="29"/>
        <v>17</v>
      </c>
      <c r="B126" s="4" t="s">
        <v>236</v>
      </c>
      <c r="C126" s="5" t="s">
        <v>242</v>
      </c>
      <c r="D126" s="14"/>
      <c r="E126" s="71" t="s">
        <v>80</v>
      </c>
      <c r="F126" s="66">
        <v>-10</v>
      </c>
      <c r="G126" s="66"/>
      <c r="H126" s="66"/>
      <c r="I126" s="66"/>
      <c r="K126" s="134">
        <f t="shared" si="28"/>
        <v>0</v>
      </c>
      <c r="L126" s="135"/>
      <c r="M126" s="135"/>
      <c r="N126" s="135"/>
      <c r="O126" s="135"/>
      <c r="R126" s="195"/>
      <c r="S126" s="195"/>
      <c r="T126" s="195"/>
      <c r="U126" s="195"/>
      <c r="V126" s="195"/>
      <c r="X126" s="195">
        <f>+F126</f>
        <v>-10</v>
      </c>
      <c r="Y126" s="195">
        <f>+IF(S126="y",G126,"")</f>
      </c>
      <c r="Z126" s="195">
        <f>+IF(T126="y",H126,"")</f>
      </c>
      <c r="AA126" s="195">
        <f>+IF(U126="y",I126,"")</f>
      </c>
      <c r="AB126" s="195">
        <f>+IF(V126="y",#REF!,"")</f>
      </c>
    </row>
    <row r="127" spans="1:28" s="1" customFormat="1" ht="25.5">
      <c r="A127" s="1">
        <f t="shared" si="29"/>
        <v>18</v>
      </c>
      <c r="B127" s="4" t="s">
        <v>222</v>
      </c>
      <c r="C127" s="5" t="s">
        <v>243</v>
      </c>
      <c r="D127" s="14"/>
      <c r="E127" s="71" t="s">
        <v>84</v>
      </c>
      <c r="F127" s="66">
        <v>-100</v>
      </c>
      <c r="G127" s="66"/>
      <c r="H127" s="66"/>
      <c r="I127" s="66"/>
      <c r="K127" s="134">
        <f t="shared" si="28"/>
        <v>2</v>
      </c>
      <c r="L127" s="135">
        <v>2</v>
      </c>
      <c r="M127" s="135"/>
      <c r="N127" s="135"/>
      <c r="O127" s="135"/>
      <c r="R127" s="195"/>
      <c r="S127" s="195"/>
      <c r="T127" s="195"/>
      <c r="U127" s="195"/>
      <c r="V127" s="195"/>
      <c r="X127" s="195">
        <f>+F127</f>
        <v>-100</v>
      </c>
      <c r="Y127" s="195">
        <f>+IF(S127="y",G127,"")</f>
      </c>
      <c r="Z127" s="195">
        <f>+IF(T127="y",H127,"")</f>
      </c>
      <c r="AA127" s="195">
        <f>+IF(U127="y",I127,"")</f>
      </c>
      <c r="AB127" s="195">
        <f>+IF(V127="y",#REF!,"")</f>
      </c>
    </row>
    <row r="128" spans="1:28" s="1" customFormat="1" ht="25.5">
      <c r="A128" s="1">
        <f t="shared" si="29"/>
        <v>19</v>
      </c>
      <c r="B128" s="4" t="s">
        <v>222</v>
      </c>
      <c r="C128" s="5" t="s">
        <v>244</v>
      </c>
      <c r="D128" s="14"/>
      <c r="E128" s="71" t="s">
        <v>83</v>
      </c>
      <c r="F128" s="66"/>
      <c r="G128" s="66"/>
      <c r="H128" s="66">
        <v>-110</v>
      </c>
      <c r="I128" s="66"/>
      <c r="K128" s="134">
        <f t="shared" si="28"/>
        <v>2</v>
      </c>
      <c r="L128" s="135"/>
      <c r="M128" s="135"/>
      <c r="N128" s="135">
        <v>2</v>
      </c>
      <c r="O128" s="135"/>
      <c r="R128" s="195"/>
      <c r="S128" s="195"/>
      <c r="T128" s="195"/>
      <c r="U128" s="195"/>
      <c r="V128" s="195"/>
      <c r="X128" s="195">
        <f>+IF(R128="y",F128,"")</f>
      </c>
      <c r="Y128" s="195">
        <f>+IF(S128="y",G128,"")</f>
      </c>
      <c r="Z128" s="195">
        <f>+H128</f>
        <v>-110</v>
      </c>
      <c r="AA128" s="195">
        <f>+IF(U128="y",I128,"")</f>
      </c>
      <c r="AB128" s="195">
        <f>+IF(V128="y",#REF!,"")</f>
      </c>
    </row>
    <row r="129" spans="1:28" s="1" customFormat="1" ht="12.75">
      <c r="A129" s="1">
        <f t="shared" si="29"/>
        <v>20</v>
      </c>
      <c r="B129" s="4" t="s">
        <v>222</v>
      </c>
      <c r="C129" s="5" t="s">
        <v>245</v>
      </c>
      <c r="D129" s="14"/>
      <c r="E129" s="71" t="s">
        <v>84</v>
      </c>
      <c r="F129" s="73">
        <v>-30</v>
      </c>
      <c r="G129" s="73"/>
      <c r="H129" s="73"/>
      <c r="I129" s="73">
        <v>-30</v>
      </c>
      <c r="K129" s="134">
        <f t="shared" si="28"/>
        <v>0</v>
      </c>
      <c r="L129" s="135"/>
      <c r="M129" s="135"/>
      <c r="N129" s="135"/>
      <c r="O129" s="135"/>
      <c r="R129" s="195"/>
      <c r="S129" s="195"/>
      <c r="T129" s="195"/>
      <c r="U129" s="195"/>
      <c r="V129" s="195"/>
      <c r="X129" s="195">
        <f>+F129</f>
        <v>-30</v>
      </c>
      <c r="Y129" s="195">
        <f>+IF(S129="y",G129,"")</f>
      </c>
      <c r="Z129" s="195">
        <f>+IF(T129="y",H129,"")</f>
      </c>
      <c r="AA129" s="195">
        <f>+I129</f>
        <v>-30</v>
      </c>
      <c r="AB129" s="195" t="e">
        <f>+#REF!</f>
        <v>#REF!</v>
      </c>
    </row>
    <row r="130" spans="1:28" s="1" customFormat="1" ht="12.75">
      <c r="A130" s="1">
        <f t="shared" si="29"/>
        <v>21</v>
      </c>
      <c r="B130" s="4" t="s">
        <v>222</v>
      </c>
      <c r="C130" s="5" t="s">
        <v>246</v>
      </c>
      <c r="D130" s="14"/>
      <c r="E130" s="71" t="s">
        <v>80</v>
      </c>
      <c r="F130" s="69">
        <v>-5</v>
      </c>
      <c r="G130" s="73"/>
      <c r="H130" s="73"/>
      <c r="I130" s="66"/>
      <c r="K130" s="134">
        <f t="shared" si="28"/>
        <v>0</v>
      </c>
      <c r="L130" s="135"/>
      <c r="M130" s="135"/>
      <c r="N130" s="135"/>
      <c r="O130" s="135"/>
      <c r="R130" s="6"/>
      <c r="S130" s="195"/>
      <c r="T130" s="195"/>
      <c r="U130" s="195"/>
      <c r="V130" s="195"/>
      <c r="X130" s="195">
        <f>+IF(R130="y",F130,"")</f>
      </c>
      <c r="Y130" s="195">
        <f>+IF(S130="y",G130,"")</f>
      </c>
      <c r="Z130" s="195">
        <f>+IF(T130="y",H130,"")</f>
      </c>
      <c r="AA130" s="195">
        <f>+IF(U130="y",I130,"")</f>
      </c>
      <c r="AB130" s="195">
        <f>+IF(V130="y",#REF!,"")</f>
      </c>
    </row>
    <row r="131" spans="1:28" s="1" customFormat="1" ht="12.75">
      <c r="A131" s="1">
        <f t="shared" si="29"/>
        <v>22</v>
      </c>
      <c r="B131" s="4" t="s">
        <v>222</v>
      </c>
      <c r="C131" s="5" t="s">
        <v>247</v>
      </c>
      <c r="D131" s="14"/>
      <c r="E131" s="71" t="s">
        <v>80</v>
      </c>
      <c r="F131" s="66">
        <v>-5</v>
      </c>
      <c r="G131" s="73">
        <v>-4</v>
      </c>
      <c r="H131" s="66">
        <v>-2.5</v>
      </c>
      <c r="I131" s="66"/>
      <c r="K131" s="134">
        <f t="shared" si="28"/>
        <v>0</v>
      </c>
      <c r="L131" s="135"/>
      <c r="M131" s="135"/>
      <c r="N131" s="135"/>
      <c r="O131" s="135"/>
      <c r="R131" s="195"/>
      <c r="S131" s="195"/>
      <c r="T131" s="195"/>
      <c r="U131" s="195"/>
      <c r="V131" s="195"/>
      <c r="X131" s="195">
        <f aca="true" t="shared" si="30" ref="X131:Z132">+F131</f>
        <v>-5</v>
      </c>
      <c r="Y131" s="195">
        <f t="shared" si="30"/>
        <v>-4</v>
      </c>
      <c r="Z131" s="195">
        <f t="shared" si="30"/>
        <v>-2.5</v>
      </c>
      <c r="AA131" s="195">
        <f>+IF(U131="y",I131,"")</f>
      </c>
      <c r="AB131" s="195">
        <f>+IF(V131="y",#REF!,"")</f>
      </c>
    </row>
    <row r="132" spans="1:28" s="1" customFormat="1" ht="38.25">
      <c r="A132" s="1">
        <f t="shared" si="29"/>
        <v>23</v>
      </c>
      <c r="B132" s="4" t="s">
        <v>222</v>
      </c>
      <c r="C132" s="5" t="s">
        <v>248</v>
      </c>
      <c r="D132" s="14"/>
      <c r="E132" s="71" t="s">
        <v>83</v>
      </c>
      <c r="F132" s="66">
        <v>-3</v>
      </c>
      <c r="G132" s="66">
        <v>-3</v>
      </c>
      <c r="H132" s="66">
        <v>-3</v>
      </c>
      <c r="I132" s="66"/>
      <c r="K132" s="134">
        <f t="shared" si="28"/>
        <v>0</v>
      </c>
      <c r="L132" s="135"/>
      <c r="M132" s="135"/>
      <c r="N132" s="135"/>
      <c r="O132" s="135"/>
      <c r="R132" s="195"/>
      <c r="S132" s="195"/>
      <c r="T132" s="195"/>
      <c r="U132" s="195"/>
      <c r="V132" s="195"/>
      <c r="X132" s="195">
        <f t="shared" si="30"/>
        <v>-3</v>
      </c>
      <c r="Y132" s="195">
        <f t="shared" si="30"/>
        <v>-3</v>
      </c>
      <c r="Z132" s="195">
        <f t="shared" si="30"/>
        <v>-3</v>
      </c>
      <c r="AA132" s="195">
        <f>+IF(U132="y",I132,"")</f>
      </c>
      <c r="AB132" s="195">
        <f>+IF(V132="y",#REF!,"")</f>
      </c>
    </row>
    <row r="133" spans="1:28" s="1" customFormat="1" ht="25.5">
      <c r="A133" s="1">
        <f t="shared" si="29"/>
        <v>24</v>
      </c>
      <c r="B133" s="4" t="s">
        <v>222</v>
      </c>
      <c r="C133" s="64" t="s">
        <v>249</v>
      </c>
      <c r="D133" s="14"/>
      <c r="E133" s="71" t="s">
        <v>84</v>
      </c>
      <c r="F133" s="65"/>
      <c r="G133" s="65"/>
      <c r="H133" s="65"/>
      <c r="I133" s="69">
        <v>-10</v>
      </c>
      <c r="K133" s="134">
        <f t="shared" si="28"/>
        <v>0</v>
      </c>
      <c r="L133" s="135"/>
      <c r="M133" s="135"/>
      <c r="N133" s="135"/>
      <c r="O133" s="135"/>
      <c r="R133" s="195"/>
      <c r="S133" s="195"/>
      <c r="T133" s="195"/>
      <c r="U133" s="6"/>
      <c r="V133" s="195"/>
      <c r="X133" s="195">
        <f>+IF(R133="y",F133,"")</f>
      </c>
      <c r="Y133" s="195">
        <f>+IF(S133="y",G133,"")</f>
      </c>
      <c r="Z133" s="195">
        <f>+IF(T133="y",H133,"")</f>
      </c>
      <c r="AA133" s="6">
        <f>+IF(U133="y",I133,"")</f>
      </c>
      <c r="AB133" s="195">
        <f>+IF(V133="y",#REF!,"")</f>
      </c>
    </row>
    <row r="134" spans="1:9" s="21" customFormat="1" ht="12.75">
      <c r="A134" s="1"/>
      <c r="B134" s="7"/>
      <c r="C134" s="8"/>
      <c r="D134" s="14"/>
      <c r="E134" s="63"/>
      <c r="F134" s="70"/>
      <c r="G134" s="70"/>
      <c r="H134" s="70"/>
      <c r="I134" s="70"/>
    </row>
    <row r="135" spans="2:28" s="21" customFormat="1" ht="13.5" thickBot="1">
      <c r="B135" s="393" t="s">
        <v>58</v>
      </c>
      <c r="C135" s="393"/>
      <c r="D135" s="11"/>
      <c r="E135" s="63"/>
      <c r="F135" s="12">
        <f>SUM(F124:F134)</f>
        <v>-309.5577000000002</v>
      </c>
      <c r="G135" s="12">
        <f>SUM(G124:G134)</f>
        <v>-56.867649999999905</v>
      </c>
      <c r="H135" s="12">
        <f>SUM(H124:H134)</f>
        <v>-77.53725</v>
      </c>
      <c r="I135" s="12">
        <f>SUM(I124:I134)</f>
        <v>-40</v>
      </c>
      <c r="K135" s="133">
        <f>+SUM(K124:K133)</f>
        <v>4</v>
      </c>
      <c r="L135" s="133">
        <f>+SUM(L124:L133)</f>
        <v>2</v>
      </c>
      <c r="M135" s="133">
        <f>+SUM(M124:M133)</f>
        <v>0</v>
      </c>
      <c r="N135" s="133">
        <f>+SUM(N124:N133)</f>
        <v>2</v>
      </c>
      <c r="O135" s="133">
        <f>+SUM(O124:O133)</f>
        <v>0</v>
      </c>
      <c r="X135" s="12">
        <f>SUM(X124:X134)</f>
        <v>-229.55770000000018</v>
      </c>
      <c r="Y135" s="12">
        <f>SUM(Y124:Y134)</f>
        <v>-56.867649999999905</v>
      </c>
      <c r="Z135" s="12">
        <f>SUM(Z124:Z134)</f>
        <v>-77.53725</v>
      </c>
      <c r="AA135" s="12">
        <f>SUM(AA124:AA134)</f>
        <v>-30</v>
      </c>
      <c r="AB135" s="12" t="e">
        <f>SUM(AB124:AB134)</f>
        <v>#REF!</v>
      </c>
    </row>
    <row r="138" spans="1:15" s="217" customFormat="1" ht="18.75" thickBot="1">
      <c r="A138" s="216" t="s">
        <v>365</v>
      </c>
      <c r="B138" s="229"/>
      <c r="F138" s="218">
        <f>+F135+F120+F109+F99</f>
        <v>-688.5717000000002</v>
      </c>
      <c r="G138" s="218">
        <f>+G135+G120+G109+G99</f>
        <v>-177.8676499999999</v>
      </c>
      <c r="H138" s="218">
        <f>+H135+H120+H109+H99</f>
        <v>-417.53725</v>
      </c>
      <c r="I138" s="218">
        <f>+I135+I120+I109+I99</f>
        <v>-130.52800000000002</v>
      </c>
      <c r="J138" s="219"/>
      <c r="K138" s="220">
        <f>+K135+K120+K109+K99</f>
        <v>26.5</v>
      </c>
      <c r="L138" s="220">
        <f>+L135+L120+L109+L99</f>
        <v>16</v>
      </c>
      <c r="M138" s="220">
        <f>+M135+M120+M109+M99</f>
        <v>5.5</v>
      </c>
      <c r="N138" s="220">
        <f>+N135+N120+N109+N99</f>
        <v>2</v>
      </c>
      <c r="O138" s="220">
        <f>+O135+O120+O109+O99</f>
        <v>3</v>
      </c>
    </row>
    <row r="140" ht="15.75">
      <c r="A140" s="212" t="s">
        <v>40</v>
      </c>
    </row>
    <row r="141" spans="1:28" s="1" customFormat="1" ht="25.5">
      <c r="A141" s="27">
        <v>8</v>
      </c>
      <c r="B141" s="4" t="s">
        <v>77</v>
      </c>
      <c r="C141" s="5" t="s">
        <v>57</v>
      </c>
      <c r="D141" s="20"/>
      <c r="E141" s="56" t="s">
        <v>80</v>
      </c>
      <c r="F141" s="30">
        <v>-6</v>
      </c>
      <c r="G141" s="6">
        <v>-1.5</v>
      </c>
      <c r="H141" s="6">
        <v>-1.5</v>
      </c>
      <c r="I141" s="6"/>
      <c r="K141" s="134">
        <f>+SUM(L141:O141)</f>
        <v>0</v>
      </c>
      <c r="L141" s="135"/>
      <c r="M141" s="135"/>
      <c r="N141" s="135"/>
      <c r="O141" s="135"/>
      <c r="R141" s="209"/>
      <c r="S141" s="209"/>
      <c r="T141" s="209"/>
      <c r="U141" s="209"/>
      <c r="V141" s="209"/>
      <c r="X141" s="210">
        <f>+F141</f>
        <v>-6</v>
      </c>
      <c r="Y141" s="210">
        <f>+G141</f>
        <v>-1.5</v>
      </c>
      <c r="Z141" s="210">
        <f>+H141</f>
        <v>-1.5</v>
      </c>
      <c r="AA141" s="209">
        <f>+IF(U141="y",I141,"")</f>
      </c>
      <c r="AB141" s="209">
        <f>+IF(V141="y",#REF!,"")</f>
      </c>
    </row>
    <row r="142" spans="1:15" s="21" customFormat="1" ht="12.75">
      <c r="A142" s="28"/>
      <c r="B142" s="7"/>
      <c r="C142" s="8"/>
      <c r="D142" s="14"/>
      <c r="E142" s="26"/>
      <c r="F142" s="9"/>
      <c r="G142" s="9"/>
      <c r="H142" s="9"/>
      <c r="I142" s="9"/>
      <c r="K142" s="136"/>
      <c r="L142" s="136"/>
      <c r="M142" s="136"/>
      <c r="N142" s="136"/>
      <c r="O142" s="136"/>
    </row>
    <row r="143" spans="1:28" s="21" customFormat="1" ht="13.5" thickBot="1">
      <c r="A143" s="28"/>
      <c r="B143" s="393" t="s">
        <v>58</v>
      </c>
      <c r="C143" s="393"/>
      <c r="D143" s="11"/>
      <c r="E143" s="26"/>
      <c r="F143" s="12">
        <f>+SUM(F141:F141)</f>
        <v>-6</v>
      </c>
      <c r="G143" s="12">
        <f>+SUM(G141:G141)</f>
        <v>-1.5</v>
      </c>
      <c r="H143" s="12">
        <f>+SUM(H141:H141)</f>
        <v>-1.5</v>
      </c>
      <c r="I143" s="12">
        <f>+SUM(I141:I141)</f>
        <v>0</v>
      </c>
      <c r="K143" s="133">
        <f>+SUM(K141:K141)</f>
        <v>0</v>
      </c>
      <c r="L143" s="133">
        <f>+SUM(L141:L141)</f>
        <v>0</v>
      </c>
      <c r="M143" s="133">
        <f>+SUM(M141:M141)</f>
        <v>0</v>
      </c>
      <c r="N143" s="133">
        <f>+SUM(N141:N141)</f>
        <v>0</v>
      </c>
      <c r="O143" s="133">
        <f>+SUM(O141:O141)</f>
        <v>0</v>
      </c>
      <c r="X143" s="12">
        <f>+SUM(X141:X141)</f>
        <v>-6</v>
      </c>
      <c r="Y143" s="12">
        <f>+SUM(Y141:Y141)</f>
        <v>-1.5</v>
      </c>
      <c r="Z143" s="12">
        <f>+SUM(Z141:Z141)</f>
        <v>-1.5</v>
      </c>
      <c r="AA143" s="12">
        <f>+SUM(AA141:AA141)</f>
        <v>0</v>
      </c>
      <c r="AB143" s="12">
        <f>+SUM(AB141:AB141)</f>
        <v>0</v>
      </c>
    </row>
    <row r="146" ht="15.75">
      <c r="A146" s="212" t="s">
        <v>18</v>
      </c>
    </row>
    <row r="147" spans="1:28" s="1" customFormat="1" ht="12.75">
      <c r="A147" s="32">
        <v>2</v>
      </c>
      <c r="B147" s="4" t="s">
        <v>21</v>
      </c>
      <c r="C147" s="4" t="s">
        <v>22</v>
      </c>
      <c r="D147" s="21"/>
      <c r="E147" s="44" t="s">
        <v>80</v>
      </c>
      <c r="F147" s="6"/>
      <c r="G147" s="23">
        <v>-6</v>
      </c>
      <c r="H147" s="6"/>
      <c r="I147" s="30">
        <v>0</v>
      </c>
      <c r="K147" s="134">
        <f>+SUM(L147:O147)</f>
        <v>0</v>
      </c>
      <c r="L147" s="135"/>
      <c r="M147" s="135"/>
      <c r="N147" s="135"/>
      <c r="O147" s="135"/>
      <c r="R147" s="189"/>
      <c r="S147" s="135"/>
      <c r="T147" s="189"/>
      <c r="U147" s="189"/>
      <c r="V147" s="189"/>
      <c r="X147" s="167">
        <f>+IF(R147="y",F147,"")</f>
      </c>
      <c r="Y147" s="134">
        <f>+IF(S147="y",G147,"")</f>
      </c>
      <c r="Z147" s="167">
        <f>+IF(T147="y",H147,"")</f>
      </c>
      <c r="AA147" s="167">
        <f>+IF(U147="y",I147,"")</f>
      </c>
      <c r="AB147" s="189">
        <f>+IF(V147="y",#REF!,"")</f>
      </c>
    </row>
    <row r="148" spans="1:28" s="1" customFormat="1" ht="25.5">
      <c r="A148" s="32">
        <v>3</v>
      </c>
      <c r="B148" s="4" t="s">
        <v>23</v>
      </c>
      <c r="C148" s="4" t="s">
        <v>24</v>
      </c>
      <c r="D148" s="21"/>
      <c r="E148" s="44" t="s">
        <v>84</v>
      </c>
      <c r="F148" s="30">
        <v>-40</v>
      </c>
      <c r="G148" s="6"/>
      <c r="H148" s="6"/>
      <c r="I148" s="6"/>
      <c r="K148" s="134">
        <f>+SUM(L148:O148)</f>
        <v>0</v>
      </c>
      <c r="L148" s="135"/>
      <c r="M148" s="135"/>
      <c r="N148" s="135"/>
      <c r="O148" s="135"/>
      <c r="R148" s="189"/>
      <c r="S148" s="189"/>
      <c r="T148" s="189"/>
      <c r="U148" s="189"/>
      <c r="V148" s="189"/>
      <c r="X148" s="167">
        <f>+F148</f>
        <v>-40</v>
      </c>
      <c r="Y148" s="167">
        <f aca="true" t="shared" si="31" ref="Y148:AA149">+IF(S148="y",G148,"")</f>
      </c>
      <c r="Z148" s="167">
        <f t="shared" si="31"/>
      </c>
      <c r="AA148" s="167">
        <f t="shared" si="31"/>
      </c>
      <c r="AB148" s="189">
        <f>+IF(V148="y",#REF!,"")</f>
      </c>
    </row>
    <row r="149" spans="1:28" s="1" customFormat="1" ht="12.75">
      <c r="A149" s="32">
        <v>4</v>
      </c>
      <c r="B149" s="4" t="s">
        <v>25</v>
      </c>
      <c r="C149" s="4" t="s">
        <v>26</v>
      </c>
      <c r="D149" s="21"/>
      <c r="E149" s="44" t="s">
        <v>80</v>
      </c>
      <c r="F149" s="23">
        <v>-21</v>
      </c>
      <c r="G149" s="6"/>
      <c r="H149" s="6"/>
      <c r="I149" s="6"/>
      <c r="K149" s="134">
        <f>+SUM(L149:O149)</f>
        <v>0</v>
      </c>
      <c r="L149" s="135"/>
      <c r="M149" s="135"/>
      <c r="N149" s="135"/>
      <c r="O149" s="135"/>
      <c r="R149" s="135"/>
      <c r="S149" s="189"/>
      <c r="T149" s="189"/>
      <c r="U149" s="189"/>
      <c r="V149" s="189"/>
      <c r="X149" s="134">
        <f>+IF(R149="y",F149,"")</f>
      </c>
      <c r="Y149" s="167">
        <f t="shared" si="31"/>
      </c>
      <c r="Z149" s="167">
        <f t="shared" si="31"/>
      </c>
      <c r="AA149" s="167">
        <f t="shared" si="31"/>
      </c>
      <c r="AB149" s="189">
        <f>+IF(V149="y",#REF!,"")</f>
      </c>
    </row>
    <row r="150" spans="1:15" s="1" customFormat="1" ht="12.75">
      <c r="A150" s="32"/>
      <c r="B150" s="13"/>
      <c r="C150" s="13"/>
      <c r="D150" s="48"/>
      <c r="E150" s="44"/>
      <c r="F150" s="10"/>
      <c r="G150" s="10"/>
      <c r="H150" s="10"/>
      <c r="I150" s="10"/>
      <c r="K150" s="137"/>
      <c r="L150" s="137"/>
      <c r="M150" s="137"/>
      <c r="N150" s="137"/>
      <c r="O150" s="137"/>
    </row>
    <row r="151" spans="1:28" s="21" customFormat="1" ht="13.5" thickBot="1">
      <c r="A151" s="37"/>
      <c r="B151" s="393" t="s">
        <v>58</v>
      </c>
      <c r="C151" s="393"/>
      <c r="D151" s="38"/>
      <c r="E151" s="38"/>
      <c r="F151" s="12">
        <f aca="true" t="shared" si="32" ref="F151:O151">+SUM(F147:F149)</f>
        <v>-61</v>
      </c>
      <c r="G151" s="12">
        <f t="shared" si="32"/>
        <v>-6</v>
      </c>
      <c r="H151" s="12">
        <f t="shared" si="32"/>
        <v>0</v>
      </c>
      <c r="I151" s="12">
        <f t="shared" si="32"/>
        <v>0</v>
      </c>
      <c r="J151" s="35">
        <f t="shared" si="32"/>
        <v>0</v>
      </c>
      <c r="K151" s="12">
        <f t="shared" si="32"/>
        <v>0</v>
      </c>
      <c r="L151" s="12">
        <f t="shared" si="32"/>
        <v>0</v>
      </c>
      <c r="M151" s="12">
        <f t="shared" si="32"/>
        <v>0</v>
      </c>
      <c r="N151" s="12">
        <f t="shared" si="32"/>
        <v>0</v>
      </c>
      <c r="O151" s="12">
        <f t="shared" si="32"/>
        <v>0</v>
      </c>
      <c r="X151" s="12">
        <f>+SUM(X147:X149)</f>
        <v>-40</v>
      </c>
      <c r="Y151" s="12">
        <f>+SUM(Y147:Y149)</f>
        <v>0</v>
      </c>
      <c r="Z151" s="12">
        <f>+SUM(Z147:Z149)</f>
        <v>0</v>
      </c>
      <c r="AA151" s="12">
        <f>+SUM(AA147:AA149)</f>
        <v>0</v>
      </c>
      <c r="AB151" s="12">
        <f>+SUM(AB147:AB149)</f>
        <v>0</v>
      </c>
    </row>
    <row r="153" ht="15.75">
      <c r="A153" s="212" t="s">
        <v>29</v>
      </c>
    </row>
    <row r="154" spans="1:28" s="1" customFormat="1" ht="51">
      <c r="A154" s="1">
        <v>7</v>
      </c>
      <c r="B154" s="103" t="s">
        <v>31</v>
      </c>
      <c r="C154" s="103" t="s">
        <v>370</v>
      </c>
      <c r="D154" s="13"/>
      <c r="E154" s="44" t="s">
        <v>80</v>
      </c>
      <c r="F154" s="30"/>
      <c r="G154" s="6"/>
      <c r="H154" s="6"/>
      <c r="I154" s="23">
        <v>-4.359</v>
      </c>
      <c r="K154" s="134">
        <f>+SUM(L154:O154)</f>
        <v>0</v>
      </c>
      <c r="L154" s="135"/>
      <c r="M154" s="135"/>
      <c r="N154" s="135"/>
      <c r="O154" s="135"/>
      <c r="Q154" s="118"/>
      <c r="R154" s="189"/>
      <c r="S154" s="189"/>
      <c r="T154" s="189"/>
      <c r="U154" s="135"/>
      <c r="V154" s="135"/>
      <c r="X154" s="195">
        <f aca="true" t="shared" si="33" ref="X154:AA155">+IF(R154="y",F154,"")</f>
      </c>
      <c r="Y154" s="195">
        <f t="shared" si="33"/>
      </c>
      <c r="Z154" s="195">
        <f t="shared" si="33"/>
      </c>
      <c r="AA154" s="6">
        <f t="shared" si="33"/>
      </c>
      <c r="AB154" s="6">
        <f>+IF(V154="y",#REF!,"")</f>
      </c>
    </row>
    <row r="155" spans="1:28" s="1" customFormat="1" ht="63.75">
      <c r="A155" s="1">
        <v>8</v>
      </c>
      <c r="B155" s="103" t="s">
        <v>31</v>
      </c>
      <c r="C155" s="103" t="s">
        <v>2</v>
      </c>
      <c r="D155" s="13"/>
      <c r="E155" s="44" t="s">
        <v>84</v>
      </c>
      <c r="F155" s="30"/>
      <c r="G155" s="6"/>
      <c r="H155" s="6"/>
      <c r="I155" s="23">
        <v>-1</v>
      </c>
      <c r="K155" s="134">
        <f>+SUM(L155:O155)</f>
        <v>0</v>
      </c>
      <c r="L155" s="135"/>
      <c r="M155" s="135"/>
      <c r="N155" s="135"/>
      <c r="O155" s="135"/>
      <c r="Q155" s="118"/>
      <c r="R155" s="189"/>
      <c r="S155" s="189"/>
      <c r="T155" s="189"/>
      <c r="U155" s="135"/>
      <c r="V155" s="135"/>
      <c r="X155" s="195">
        <f t="shared" si="33"/>
      </c>
      <c r="Y155" s="195">
        <f t="shared" si="33"/>
      </c>
      <c r="Z155" s="195">
        <f t="shared" si="33"/>
      </c>
      <c r="AA155" s="6">
        <f t="shared" si="33"/>
      </c>
      <c r="AB155" s="6">
        <f>+IF(V155="y",#REF!,"")</f>
      </c>
    </row>
    <row r="156" spans="1:28" s="1" customFormat="1" ht="76.5">
      <c r="A156" s="1">
        <f>+A155+1</f>
        <v>9</v>
      </c>
      <c r="B156" s="103" t="s">
        <v>30</v>
      </c>
      <c r="C156" s="103" t="s">
        <v>359</v>
      </c>
      <c r="D156" s="13"/>
      <c r="E156" s="44" t="s">
        <v>84</v>
      </c>
      <c r="F156" s="30"/>
      <c r="G156" s="6">
        <v>-30</v>
      </c>
      <c r="H156" s="6"/>
      <c r="I156" s="6"/>
      <c r="K156" s="134">
        <f>+SUM(L156:O156)</f>
        <v>0.6</v>
      </c>
      <c r="L156" s="135"/>
      <c r="M156" s="135">
        <v>0.6</v>
      </c>
      <c r="N156" s="135"/>
      <c r="O156" s="135"/>
      <c r="P156" s="1" t="s">
        <v>289</v>
      </c>
      <c r="Q156" s="118"/>
      <c r="R156" s="189"/>
      <c r="S156" s="189"/>
      <c r="T156" s="189"/>
      <c r="U156" s="189"/>
      <c r="V156" s="189"/>
      <c r="X156" s="195">
        <f>+IF(R156="y",F156,"")</f>
      </c>
      <c r="Y156" s="195">
        <f>+G156</f>
        <v>-30</v>
      </c>
      <c r="Z156" s="195">
        <f aca="true" t="shared" si="34" ref="Z156:AA158">+IF(T156="y",H156,"")</f>
      </c>
      <c r="AA156" s="195">
        <f t="shared" si="34"/>
      </c>
      <c r="AB156" s="195">
        <f>+IF(V156="y",#REF!,"")</f>
      </c>
    </row>
    <row r="157" spans="1:28" s="1" customFormat="1" ht="89.25">
      <c r="A157" s="1">
        <f>+A156+1</f>
        <v>10</v>
      </c>
      <c r="B157" s="103" t="s">
        <v>32</v>
      </c>
      <c r="C157" s="103" t="s">
        <v>39</v>
      </c>
      <c r="D157" s="13"/>
      <c r="E157" s="44" t="s">
        <v>80</v>
      </c>
      <c r="F157" s="30">
        <v>-32</v>
      </c>
      <c r="G157" s="6"/>
      <c r="H157" s="6"/>
      <c r="I157" s="6"/>
      <c r="K157" s="134">
        <f>+SUM(L157:O157)</f>
        <v>1</v>
      </c>
      <c r="L157" s="135">
        <v>1</v>
      </c>
      <c r="M157" s="135"/>
      <c r="N157" s="135"/>
      <c r="O157" s="135"/>
      <c r="P157" s="1" t="s">
        <v>290</v>
      </c>
      <c r="Q157" s="118"/>
      <c r="R157" s="189"/>
      <c r="S157" s="189"/>
      <c r="T157" s="189"/>
      <c r="U157" s="189"/>
      <c r="V157" s="189"/>
      <c r="X157" s="195">
        <f>+F157</f>
        <v>-32</v>
      </c>
      <c r="Y157" s="195">
        <f>+IF(S157="y",G157,"")</f>
      </c>
      <c r="Z157" s="195">
        <f t="shared" si="34"/>
      </c>
      <c r="AA157" s="195">
        <f t="shared" si="34"/>
      </c>
      <c r="AB157" s="195">
        <f>+IF(V157="y",#REF!,"")</f>
      </c>
    </row>
    <row r="158" spans="1:28" s="1" customFormat="1" ht="12.75">
      <c r="A158" s="1">
        <f>+A157+1</f>
        <v>11</v>
      </c>
      <c r="B158" s="5" t="s">
        <v>34</v>
      </c>
      <c r="C158" s="103" t="s">
        <v>35</v>
      </c>
      <c r="D158" s="13"/>
      <c r="E158" s="44" t="s">
        <v>80</v>
      </c>
      <c r="F158" s="30">
        <v>-1</v>
      </c>
      <c r="G158" s="6"/>
      <c r="H158" s="6"/>
      <c r="I158" s="30"/>
      <c r="K158" s="134">
        <f>+SUM(L158:O158)</f>
        <v>0</v>
      </c>
      <c r="L158" s="135"/>
      <c r="M158" s="135"/>
      <c r="N158" s="135"/>
      <c r="O158" s="135"/>
      <c r="Q158" s="118"/>
      <c r="R158" s="189"/>
      <c r="S158" s="189"/>
      <c r="T158" s="189"/>
      <c r="U158" s="189"/>
      <c r="V158" s="189"/>
      <c r="X158" s="189">
        <f>+F158</f>
        <v>-1</v>
      </c>
      <c r="Y158" s="189">
        <f>+IF(S158="y",G158,"")</f>
      </c>
      <c r="Z158" s="189">
        <f t="shared" si="34"/>
      </c>
      <c r="AA158" s="189">
        <f t="shared" si="34"/>
      </c>
      <c r="AB158" s="189">
        <f>+IF(V158="y",#REF!,"")</f>
      </c>
    </row>
    <row r="159" spans="2:9" s="21" customFormat="1" ht="12.75">
      <c r="B159" s="78"/>
      <c r="C159" s="7"/>
      <c r="D159" s="13"/>
      <c r="E159" s="48"/>
      <c r="F159" s="9"/>
      <c r="G159" s="9"/>
      <c r="H159" s="9"/>
      <c r="I159" s="9"/>
    </row>
    <row r="160" spans="2:28" s="21" customFormat="1" ht="13.5" thickBot="1">
      <c r="B160" s="393" t="s">
        <v>58</v>
      </c>
      <c r="C160" s="393"/>
      <c r="D160" s="11"/>
      <c r="E160" s="48"/>
      <c r="F160" s="12">
        <f>+SUM(F154:F158)</f>
        <v>-33</v>
      </c>
      <c r="G160" s="12">
        <f>+SUM(G154:G158)</f>
        <v>-30</v>
      </c>
      <c r="H160" s="12">
        <f>+SUM(H154:H158)</f>
        <v>0</v>
      </c>
      <c r="I160" s="12">
        <f>+SUM(I154:I158)</f>
        <v>-5.359</v>
      </c>
      <c r="K160" s="133">
        <f>+SUM(K154:K158)</f>
        <v>1.6</v>
      </c>
      <c r="L160" s="133">
        <f>+SUM(L154:L158)</f>
        <v>1</v>
      </c>
      <c r="M160" s="133">
        <f>+SUM(M154:M158)</f>
        <v>0.6</v>
      </c>
      <c r="N160" s="133">
        <f>+SUM(N154:N158)</f>
        <v>0</v>
      </c>
      <c r="O160" s="133">
        <f>+SUM(O154:O158)</f>
        <v>0</v>
      </c>
      <c r="X160" s="12">
        <f>+SUM(X154:X158)</f>
        <v>-33</v>
      </c>
      <c r="Y160" s="12">
        <f>+SUM(Y154:Y158)</f>
        <v>-30</v>
      </c>
      <c r="Z160" s="12">
        <f>+SUM(Z154:Z158)</f>
        <v>0</v>
      </c>
      <c r="AA160" s="12">
        <f>+SUM(AA154:AA158)</f>
        <v>0</v>
      </c>
      <c r="AB160" s="12">
        <f>+SUM(AB154:AB158)</f>
        <v>0</v>
      </c>
    </row>
    <row r="163" spans="1:15" s="217" customFormat="1" ht="18.75" thickBot="1">
      <c r="A163" s="216" t="s">
        <v>366</v>
      </c>
      <c r="B163" s="229"/>
      <c r="F163" s="218">
        <f>+F160+F151+F143</f>
        <v>-100</v>
      </c>
      <c r="G163" s="218">
        <f aca="true" t="shared" si="35" ref="G163:O163">+G160+G151+G143</f>
        <v>-37.5</v>
      </c>
      <c r="H163" s="218">
        <f t="shared" si="35"/>
        <v>-1.5</v>
      </c>
      <c r="I163" s="218">
        <f t="shared" si="35"/>
        <v>-5.359</v>
      </c>
      <c r="J163" s="219"/>
      <c r="K163" s="220">
        <f t="shared" si="35"/>
        <v>1.6</v>
      </c>
      <c r="L163" s="220">
        <f t="shared" si="35"/>
        <v>1</v>
      </c>
      <c r="M163" s="220">
        <f t="shared" si="35"/>
        <v>0.6</v>
      </c>
      <c r="N163" s="220">
        <f t="shared" si="35"/>
        <v>0</v>
      </c>
      <c r="O163" s="220">
        <f t="shared" si="35"/>
        <v>0</v>
      </c>
    </row>
    <row r="166" spans="1:15" s="222" customFormat="1" ht="21" thickBot="1">
      <c r="A166" s="221" t="s">
        <v>367</v>
      </c>
      <c r="B166" s="230"/>
      <c r="F166" s="223">
        <f>+F163+F138+F93+F53</f>
        <v>-1761.0717</v>
      </c>
      <c r="G166" s="223">
        <f aca="true" t="shared" si="36" ref="G166:O166">+G163+G138+G93+G53</f>
        <v>-636.3676499999999</v>
      </c>
      <c r="H166" s="223">
        <f t="shared" si="36"/>
        <v>-685.03725</v>
      </c>
      <c r="I166" s="223">
        <f t="shared" si="36"/>
        <v>-498.88700000000006</v>
      </c>
      <c r="J166" s="224"/>
      <c r="K166" s="225">
        <f t="shared" si="36"/>
        <v>40.6</v>
      </c>
      <c r="L166" s="225">
        <f t="shared" si="36"/>
        <v>22.5</v>
      </c>
      <c r="M166" s="225">
        <f t="shared" si="36"/>
        <v>10.1</v>
      </c>
      <c r="N166" s="225">
        <f t="shared" si="36"/>
        <v>4</v>
      </c>
      <c r="O166" s="225">
        <f t="shared" si="36"/>
        <v>4</v>
      </c>
    </row>
    <row r="170" ht="12.75">
      <c r="E170" s="124" t="s">
        <v>43</v>
      </c>
    </row>
    <row r="171" spans="5:9" ht="18">
      <c r="E171" s="124" t="s">
        <v>83</v>
      </c>
      <c r="F171" s="232">
        <f>+SUMIF($E$5:$E$158,$E$171,F5:F158)</f>
        <v>-89</v>
      </c>
      <c r="G171" s="232">
        <f>+SUMIF($E$5:$E$158,$E$171,G5:G158)</f>
        <v>-74</v>
      </c>
      <c r="H171" s="232">
        <f>+SUMIF($E$5:$E$158,$E$171,H5:H158)</f>
        <v>-143</v>
      </c>
      <c r="I171" s="232">
        <f>+SUMIF($E$5:$E$158,$E$171,I5:I158)</f>
        <v>-240</v>
      </c>
    </row>
    <row r="172" spans="5:9" ht="18">
      <c r="E172" s="124" t="s">
        <v>84</v>
      </c>
      <c r="F172" s="232">
        <f>+SUMIF($E$5:$E$158,$E$172,F5:F158)</f>
        <v>-821.871</v>
      </c>
      <c r="G172" s="232">
        <f>+SUMIF($E$5:$E$158,$E$172,G5:G158)</f>
        <v>-289</v>
      </c>
      <c r="H172" s="232">
        <f>+SUMIF($E$5:$E$158,$E$172,H5:H158)</f>
        <v>-365</v>
      </c>
      <c r="I172" s="232">
        <f>+SUMIF($E$5:$E$158,$E$172,I5:I158)</f>
        <v>-106.528</v>
      </c>
    </row>
    <row r="173" spans="5:9" ht="18">
      <c r="E173" s="124" t="s">
        <v>80</v>
      </c>
      <c r="F173" s="232">
        <f>+SUMIF($E$5:$E$158,$E$173,F5:F158)</f>
        <v>-850.2007000000002</v>
      </c>
      <c r="G173" s="232">
        <f>+SUMIF($E$5:$E$158,$E$173,G5:G158)</f>
        <v>-273.3676499999999</v>
      </c>
      <c r="H173" s="232">
        <f>+SUMIF($E$5:$E$158,$E$173,H5:H158)</f>
        <v>-177.03725</v>
      </c>
      <c r="I173" s="232">
        <f>+SUMIF($E$5:$E$158,$E$173,I5:I158)</f>
        <v>-152.359</v>
      </c>
    </row>
    <row r="174" spans="6:9" ht="12.75">
      <c r="F174" s="233"/>
      <c r="G174" s="233"/>
      <c r="H174" s="233"/>
      <c r="I174" s="233"/>
    </row>
    <row r="175" spans="6:9" ht="18.75" thickBot="1">
      <c r="F175" s="218">
        <f>+F173+F172+F171</f>
        <v>-1761.0717000000002</v>
      </c>
      <c r="G175" s="218">
        <f>+G173+G172+G171</f>
        <v>-636.3676499999999</v>
      </c>
      <c r="H175" s="218">
        <f>+H173+H172+H171</f>
        <v>-685.03725</v>
      </c>
      <c r="I175" s="218">
        <f>+I173+I172+I171</f>
        <v>-498.887</v>
      </c>
    </row>
    <row r="177" spans="5:9" ht="18">
      <c r="E177" s="124" t="s">
        <v>372</v>
      </c>
      <c r="F177" s="232"/>
      <c r="G177" s="232"/>
      <c r="H177" s="232"/>
      <c r="I177" s="232"/>
    </row>
    <row r="178" spans="5:9" ht="18">
      <c r="E178" s="124" t="s">
        <v>83</v>
      </c>
      <c r="F178" s="232">
        <f>+F171*-0.8</f>
        <v>71.2</v>
      </c>
      <c r="G178" s="232">
        <f>+G171*-0.8</f>
        <v>59.2</v>
      </c>
      <c r="H178" s="232">
        <f>+H171*-0.8</f>
        <v>114.4</v>
      </c>
      <c r="I178" s="232">
        <f>+I171*-0.8</f>
        <v>192</v>
      </c>
    </row>
    <row r="179" spans="5:9" ht="18">
      <c r="E179" s="124" t="s">
        <v>84</v>
      </c>
      <c r="F179" s="232">
        <f>+F172*-0.4</f>
        <v>328.7484</v>
      </c>
      <c r="G179" s="232">
        <f>+G172*-0.4</f>
        <v>115.60000000000001</v>
      </c>
      <c r="H179" s="232">
        <f>+H172*-0.4</f>
        <v>146</v>
      </c>
      <c r="I179" s="232">
        <f>+I172*-0.4</f>
        <v>42.611200000000004</v>
      </c>
    </row>
    <row r="180" spans="5:9" ht="18">
      <c r="E180" s="124" t="s">
        <v>80</v>
      </c>
      <c r="F180" s="232">
        <f>+F173*0</f>
        <v>0</v>
      </c>
      <c r="G180" s="232">
        <f>+G173*0</f>
        <v>0</v>
      </c>
      <c r="H180" s="232">
        <f>+H173*0</f>
        <v>0</v>
      </c>
      <c r="I180" s="232">
        <f>+I173*0</f>
        <v>0</v>
      </c>
    </row>
    <row r="181" spans="6:9" ht="18.75" thickBot="1">
      <c r="F181" s="218">
        <f>+F180+F179+F178</f>
        <v>399.9484</v>
      </c>
      <c r="G181" s="218">
        <f>+G180+G179+G178</f>
        <v>174.8</v>
      </c>
      <c r="H181" s="218">
        <f>+H180+H179+H178</f>
        <v>260.4</v>
      </c>
      <c r="I181" s="218">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18" customWidth="1"/>
    <col min="2" max="2" width="18.421875" style="118" customWidth="1"/>
    <col min="3" max="3" width="48.00390625" style="118" customWidth="1"/>
    <col min="4" max="4" width="1.8515625" style="118" customWidth="1"/>
    <col min="5" max="5" width="11.28125" style="118" bestFit="1" customWidth="1"/>
    <col min="6" max="6" width="11.8515625" style="118"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226" customFormat="1" ht="23.25">
      <c r="A1" s="392" t="s">
        <v>54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25.5">
      <c r="A5" s="1">
        <v>12</v>
      </c>
      <c r="B5" s="4" t="s">
        <v>105</v>
      </c>
      <c r="C5" s="5" t="s">
        <v>106</v>
      </c>
      <c r="D5" s="20"/>
      <c r="E5" s="44" t="s">
        <v>80</v>
      </c>
      <c r="F5" s="6">
        <v>-16</v>
      </c>
      <c r="G5" s="6">
        <v>-14</v>
      </c>
      <c r="H5" s="6">
        <v>-13</v>
      </c>
      <c r="I5" s="23">
        <v>-11</v>
      </c>
      <c r="K5" s="134">
        <f>+SUM(L5:O5)</f>
        <v>0</v>
      </c>
      <c r="L5" s="135"/>
      <c r="M5" s="135"/>
      <c r="N5" s="135"/>
      <c r="O5" s="135"/>
      <c r="Q5" s="167"/>
      <c r="R5" s="189"/>
      <c r="S5" s="189"/>
      <c r="T5" s="135"/>
      <c r="U5" s="135"/>
      <c r="W5" s="199">
        <f>+F5</f>
        <v>-16</v>
      </c>
      <c r="X5" s="199">
        <f>+G5</f>
        <v>-14</v>
      </c>
      <c r="Y5" s="199">
        <f>+H5</f>
        <v>-13</v>
      </c>
      <c r="Z5" s="202">
        <f>+IF(T5="y",I5,"")</f>
      </c>
      <c r="AA5" s="6">
        <f>+IF(U5="y",#REF!,"")</f>
      </c>
    </row>
    <row r="6" spans="1:27" s="1" customFormat="1" ht="51">
      <c r="A6" s="1">
        <f>+A5+1</f>
        <v>13</v>
      </c>
      <c r="B6" s="4" t="s">
        <v>101</v>
      </c>
      <c r="C6" s="5" t="s">
        <v>108</v>
      </c>
      <c r="D6" s="20" t="s">
        <v>352</v>
      </c>
      <c r="E6" s="44" t="s">
        <v>80</v>
      </c>
      <c r="F6" s="6"/>
      <c r="G6" s="6"/>
      <c r="H6" s="6"/>
      <c r="I6" s="30">
        <v>-75</v>
      </c>
      <c r="K6" s="134">
        <f>+SUM(L6:O6)</f>
        <v>1</v>
      </c>
      <c r="L6" s="135"/>
      <c r="M6" s="135"/>
      <c r="N6" s="135"/>
      <c r="O6" s="135">
        <v>1</v>
      </c>
      <c r="Q6" s="167"/>
      <c r="R6" s="189"/>
      <c r="S6" s="189"/>
      <c r="T6" s="189"/>
      <c r="U6" s="189"/>
      <c r="W6" s="199">
        <f>+IF(Q6="y",F6,"")</f>
      </c>
      <c r="X6" s="199">
        <f>+IF(R6="y",G6,"")</f>
      </c>
      <c r="Y6" s="199">
        <f>+IF(S6="y",H6,"")</f>
      </c>
      <c r="Z6" s="199">
        <f>+I6</f>
        <v>-75</v>
      </c>
      <c r="AA6" s="195">
        <f>+IF(U6="y",#REF!,"")</f>
      </c>
    </row>
    <row r="7" spans="1:27" s="1" customFormat="1" ht="63.75">
      <c r="A7" s="1">
        <f>+A6+1</f>
        <v>14</v>
      </c>
      <c r="B7" s="4" t="s">
        <v>101</v>
      </c>
      <c r="C7" s="5" t="s">
        <v>119</v>
      </c>
      <c r="D7" s="20"/>
      <c r="E7" s="44" t="s">
        <v>84</v>
      </c>
      <c r="F7" s="6"/>
      <c r="G7" s="30">
        <v>-52</v>
      </c>
      <c r="H7" s="30">
        <v>-100</v>
      </c>
      <c r="I7" s="6"/>
      <c r="K7" s="134">
        <f>+SUM(L7:O7)</f>
        <v>2.5</v>
      </c>
      <c r="L7" s="135"/>
      <c r="M7" s="135"/>
      <c r="N7" s="135">
        <v>1</v>
      </c>
      <c r="O7" s="135">
        <v>1.5</v>
      </c>
      <c r="Q7" s="167"/>
      <c r="R7" s="189"/>
      <c r="S7" s="189"/>
      <c r="T7" s="189"/>
      <c r="U7" s="189"/>
      <c r="W7" s="199">
        <f>+IF(Q7="y",F7,"")</f>
      </c>
      <c r="X7" s="199">
        <f>+G7</f>
        <v>-52</v>
      </c>
      <c r="Y7" s="199">
        <f>+H7</f>
        <v>-100</v>
      </c>
      <c r="Z7" s="199">
        <f>+IF(T7="y",I7,"")</f>
      </c>
      <c r="AA7" s="195">
        <f>+IF(U7="y",#REF!,"")</f>
      </c>
    </row>
    <row r="8" spans="2:27" s="21" customFormat="1" ht="12.75">
      <c r="B8" s="7"/>
      <c r="C8" s="8"/>
      <c r="D8" s="14"/>
      <c r="E8" s="48"/>
      <c r="F8" s="10"/>
      <c r="G8" s="10"/>
      <c r="H8" s="10"/>
      <c r="I8" s="10"/>
      <c r="K8" s="136"/>
      <c r="L8" s="136"/>
      <c r="M8" s="136"/>
      <c r="N8" s="136"/>
      <c r="O8" s="136"/>
      <c r="W8" s="201"/>
      <c r="X8" s="201"/>
      <c r="Y8" s="201"/>
      <c r="Z8" s="201"/>
      <c r="AA8" s="201"/>
    </row>
    <row r="9" spans="2:27" s="21" customFormat="1" ht="13.5" thickBot="1">
      <c r="B9" s="393" t="s">
        <v>55</v>
      </c>
      <c r="C9" s="393"/>
      <c r="D9" s="11"/>
      <c r="E9" s="48"/>
      <c r="F9" s="12">
        <f>+SUM(F5:F7)</f>
        <v>-16</v>
      </c>
      <c r="G9" s="12">
        <f>+SUM(G5:G7)</f>
        <v>-66</v>
      </c>
      <c r="H9" s="12">
        <f>+SUM(H5:H7)</f>
        <v>-113</v>
      </c>
      <c r="I9" s="12">
        <f>+SUM(I5:I7)</f>
        <v>-86</v>
      </c>
      <c r="K9" s="133">
        <f>+SUM(K5:K7)</f>
        <v>3.5</v>
      </c>
      <c r="L9" s="133">
        <f>+SUM(L5:L7)</f>
        <v>0</v>
      </c>
      <c r="M9" s="133">
        <f>+SUM(M5:M7)</f>
        <v>0</v>
      </c>
      <c r="N9" s="133">
        <f>+SUM(N5:N7)</f>
        <v>1</v>
      </c>
      <c r="O9" s="133">
        <f>+SUM(O5:O7)</f>
        <v>2.5</v>
      </c>
      <c r="W9" s="12">
        <f>+SUM(W5:W7)</f>
        <v>-16</v>
      </c>
      <c r="X9" s="12">
        <f>+SUM(X5:X7)</f>
        <v>-66</v>
      </c>
      <c r="Y9" s="12">
        <f>+SUM(Y5:Y7)</f>
        <v>-113</v>
      </c>
      <c r="Z9" s="12">
        <f>+SUM(Z5:Z7)</f>
        <v>-75</v>
      </c>
      <c r="AA9" s="12">
        <f>+SUM(AA5:AA7)</f>
        <v>0</v>
      </c>
    </row>
    <row r="12" ht="15.75">
      <c r="A12" s="212" t="s">
        <v>276</v>
      </c>
    </row>
    <row r="13" spans="1:27" s="1" customFormat="1" ht="25.5">
      <c r="A13" s="1">
        <v>1</v>
      </c>
      <c r="B13" s="4" t="s">
        <v>140</v>
      </c>
      <c r="C13" s="5" t="s">
        <v>153</v>
      </c>
      <c r="D13" s="20"/>
      <c r="E13" s="26" t="s">
        <v>80</v>
      </c>
      <c r="F13" s="65"/>
      <c r="G13" s="6">
        <v>-24</v>
      </c>
      <c r="H13" s="6"/>
      <c r="I13" s="6"/>
      <c r="K13" s="134">
        <f>+SUM(L13:O13)</f>
        <v>1</v>
      </c>
      <c r="L13" s="135"/>
      <c r="M13" s="135">
        <v>1</v>
      </c>
      <c r="N13" s="135"/>
      <c r="O13" s="135"/>
      <c r="P13" s="1" t="s">
        <v>279</v>
      </c>
      <c r="Q13" s="167"/>
      <c r="R13" s="189"/>
      <c r="S13" s="189"/>
      <c r="T13" s="189"/>
      <c r="U13" s="189"/>
      <c r="W13" s="199">
        <f>+IF(Q13="y",F13,"")</f>
      </c>
      <c r="X13" s="199">
        <f>+G13</f>
        <v>-24</v>
      </c>
      <c r="Y13" s="199">
        <f>+IF(S13="y",H13,"")</f>
      </c>
      <c r="Z13" s="199">
        <f>+IF(T13="y",I13,"")</f>
      </c>
      <c r="AA13" s="195">
        <f>+IF(U13="y",#REF!,"")</f>
      </c>
    </row>
    <row r="14" spans="1:27" s="1" customFormat="1" ht="12.75">
      <c r="A14" s="1">
        <f>+A13+1</f>
        <v>2</v>
      </c>
      <c r="B14" s="4" t="s">
        <v>154</v>
      </c>
      <c r="C14" s="5" t="s">
        <v>155</v>
      </c>
      <c r="D14" s="20"/>
      <c r="E14" s="26" t="s">
        <v>80</v>
      </c>
      <c r="F14" s="6"/>
      <c r="G14" s="6"/>
      <c r="H14" s="30"/>
      <c r="I14" s="30"/>
      <c r="K14" s="134">
        <f>+SUM(L14:O14)</f>
        <v>0</v>
      </c>
      <c r="L14" s="135"/>
      <c r="M14" s="135"/>
      <c r="N14" s="135"/>
      <c r="O14" s="135"/>
      <c r="Q14" s="167"/>
      <c r="R14" s="189"/>
      <c r="S14" s="135"/>
      <c r="T14" s="189"/>
      <c r="U14" s="189"/>
      <c r="W14" s="199">
        <f>+IF(Q14="y",F14,"")</f>
      </c>
      <c r="X14" s="199">
        <f>+IF(R14="y",G14,"")</f>
      </c>
      <c r="Y14" s="200">
        <f>+IF(S14="y",H14,"")</f>
      </c>
      <c r="Z14" s="199">
        <f>+IF(T14="y",I14,"")</f>
      </c>
      <c r="AA14" s="195">
        <f>+IF(U14="y",#REF!,"")</f>
      </c>
    </row>
    <row r="15" spans="1:27" s="1" customFormat="1" ht="12.75">
      <c r="A15" s="1">
        <f>+A14+1</f>
        <v>3</v>
      </c>
      <c r="B15" s="4" t="s">
        <v>156</v>
      </c>
      <c r="C15" s="5" t="s">
        <v>157</v>
      </c>
      <c r="D15" s="20"/>
      <c r="E15" s="26" t="s">
        <v>80</v>
      </c>
      <c r="F15" s="6"/>
      <c r="G15" s="6"/>
      <c r="H15" s="6">
        <v>-27</v>
      </c>
      <c r="I15" s="6"/>
      <c r="K15" s="134">
        <f>+SUM(L15:O15)</f>
        <v>1</v>
      </c>
      <c r="L15" s="135"/>
      <c r="M15" s="135"/>
      <c r="N15" s="135">
        <v>1</v>
      </c>
      <c r="O15" s="135"/>
      <c r="P15" s="1" t="s">
        <v>279</v>
      </c>
      <c r="Q15" s="167"/>
      <c r="R15" s="189"/>
      <c r="S15" s="189"/>
      <c r="T15" s="189"/>
      <c r="U15" s="189"/>
      <c r="W15" s="199">
        <f>+IF(Q15="y",F15,"")</f>
      </c>
      <c r="X15" s="199">
        <f>+IF(R15="y",G15,"")</f>
      </c>
      <c r="Y15" s="199">
        <f>+H15</f>
        <v>-27</v>
      </c>
      <c r="Z15" s="199">
        <f>+IF(T15="y",I15,"")</f>
      </c>
      <c r="AA15" s="195">
        <f>+IF(U15="y",#REF!,"")</f>
      </c>
    </row>
    <row r="16" spans="1:27" s="1" customFormat="1" ht="25.5">
      <c r="A16" s="1">
        <f>+A15+1</f>
        <v>4</v>
      </c>
      <c r="B16" s="4" t="s">
        <v>156</v>
      </c>
      <c r="C16" s="5" t="s">
        <v>158</v>
      </c>
      <c r="D16" s="20"/>
      <c r="E16" s="26" t="s">
        <v>80</v>
      </c>
      <c r="F16" s="23">
        <v>-16</v>
      </c>
      <c r="G16" s="22">
        <v>-16</v>
      </c>
      <c r="H16" s="22">
        <v>-16</v>
      </c>
      <c r="I16" s="23">
        <v>-19</v>
      </c>
      <c r="K16" s="134">
        <f>+SUM(L16:O16)</f>
        <v>0</v>
      </c>
      <c r="L16" s="135"/>
      <c r="M16" s="135"/>
      <c r="N16" s="135"/>
      <c r="O16" s="135"/>
      <c r="Q16" s="134"/>
      <c r="R16" s="135"/>
      <c r="S16" s="135"/>
      <c r="T16" s="135"/>
      <c r="U16" s="189"/>
      <c r="W16" s="200">
        <f>+IF(Q16="y",F16,"")</f>
      </c>
      <c r="X16" s="200">
        <f>+IF(R16="y",G16,"")</f>
      </c>
      <c r="Y16" s="200">
        <f>+IF(S16="y",H16,"")</f>
      </c>
      <c r="Z16" s="200">
        <f>+IF(T16="y",I16,"")</f>
      </c>
      <c r="AA16" s="195">
        <f>+IF(U16="y",#REF!,"")</f>
      </c>
    </row>
    <row r="17" spans="1:27" s="1" customFormat="1" ht="25.5">
      <c r="A17" s="1">
        <f>+A16+1</f>
        <v>5</v>
      </c>
      <c r="B17" s="4" t="s">
        <v>156</v>
      </c>
      <c r="C17" s="5" t="s">
        <v>159</v>
      </c>
      <c r="D17" s="20"/>
      <c r="E17" s="26" t="s">
        <v>80</v>
      </c>
      <c r="F17" s="6"/>
      <c r="G17" s="6"/>
      <c r="H17" s="6"/>
      <c r="I17" s="6"/>
      <c r="K17" s="134">
        <f>+SUM(L17:O17)</f>
        <v>0</v>
      </c>
      <c r="L17" s="135"/>
      <c r="M17" s="135"/>
      <c r="N17" s="135"/>
      <c r="O17" s="135"/>
      <c r="Q17" s="167"/>
      <c r="R17" s="189"/>
      <c r="S17" s="189"/>
      <c r="T17" s="189"/>
      <c r="U17" s="135"/>
      <c r="W17" s="199">
        <f>+IF(Q17="y",F17,"")</f>
      </c>
      <c r="X17" s="199">
        <f>+IF(R17="y",G17,"")</f>
      </c>
      <c r="Y17" s="199">
        <f>+IF(S17="y",H17,"")</f>
      </c>
      <c r="Z17" s="199">
        <f>+IF(T17="y",I17,"")</f>
      </c>
      <c r="AA17" s="30">
        <f>+IF(U17="y",#REF!,"")</f>
      </c>
    </row>
    <row r="18" spans="2:27" s="21" customFormat="1" ht="12.75">
      <c r="B18" s="7"/>
      <c r="C18" s="8"/>
      <c r="D18" s="14"/>
      <c r="E18" s="26"/>
      <c r="F18" s="9"/>
      <c r="G18" s="9"/>
      <c r="H18" s="9"/>
      <c r="I18" s="9"/>
      <c r="K18" s="136"/>
      <c r="L18" s="136"/>
      <c r="M18" s="136"/>
      <c r="N18" s="136"/>
      <c r="O18" s="136"/>
      <c r="Q18" s="136"/>
      <c r="R18" s="136"/>
      <c r="S18" s="136"/>
      <c r="T18" s="136"/>
      <c r="U18" s="136"/>
      <c r="W18" s="9"/>
      <c r="X18" s="9"/>
      <c r="Y18" s="9"/>
      <c r="Z18" s="9"/>
      <c r="AA18" s="9"/>
    </row>
    <row r="19" spans="2:27" s="21" customFormat="1" ht="13.5" thickBot="1">
      <c r="B19" s="393" t="s">
        <v>55</v>
      </c>
      <c r="C19" s="393"/>
      <c r="D19" s="11"/>
      <c r="E19" s="26"/>
      <c r="F19" s="12">
        <f>+SUM(F13:F17)</f>
        <v>-16</v>
      </c>
      <c r="G19" s="12">
        <f>+SUM(G13:G17)</f>
        <v>-40</v>
      </c>
      <c r="H19" s="12">
        <f>+SUM(H13:H17)</f>
        <v>-43</v>
      </c>
      <c r="I19" s="12">
        <f>+SUM(I13:I17)</f>
        <v>-19</v>
      </c>
      <c r="K19" s="133">
        <f>SUM(K13:K18)</f>
        <v>2</v>
      </c>
      <c r="L19" s="133">
        <f>SUM(L13:L18)</f>
        <v>0</v>
      </c>
      <c r="M19" s="133">
        <f>SUM(M13:M18)</f>
        <v>1</v>
      </c>
      <c r="N19" s="133">
        <f>SUM(N13:N18)</f>
        <v>1</v>
      </c>
      <c r="O19" s="133">
        <f>SUM(O13:O18)</f>
        <v>0</v>
      </c>
      <c r="Q19" s="133"/>
      <c r="R19" s="133"/>
      <c r="S19" s="133"/>
      <c r="T19" s="133"/>
      <c r="U19" s="133"/>
      <c r="W19" s="12">
        <f>+SUM(W13:W17)</f>
        <v>0</v>
      </c>
      <c r="X19" s="12">
        <f>+SUM(X13:X17)</f>
        <v>-24</v>
      </c>
      <c r="Y19" s="12">
        <f>+SUM(Y13:Y17)</f>
        <v>-27</v>
      </c>
      <c r="Z19" s="12">
        <f>+SUM(Z13:Z17)</f>
        <v>0</v>
      </c>
      <c r="AA19" s="12">
        <f>+SUM(AA13:AA17)</f>
        <v>0</v>
      </c>
    </row>
    <row r="22" spans="1:15" s="217" customFormat="1" ht="18.75" thickBot="1">
      <c r="A22" s="216" t="s">
        <v>369</v>
      </c>
      <c r="F22" s="218">
        <f>+F19+F9</f>
        <v>-32</v>
      </c>
      <c r="G22" s="218">
        <f>+G19+G9</f>
        <v>-106</v>
      </c>
      <c r="H22" s="218">
        <f>+H19+H9</f>
        <v>-156</v>
      </c>
      <c r="I22" s="218">
        <f>+I19+I9</f>
        <v>-105</v>
      </c>
      <c r="J22" s="219"/>
      <c r="K22" s="220">
        <f>+K19+K9</f>
        <v>5.5</v>
      </c>
      <c r="L22" s="220">
        <f>+L19+L9</f>
        <v>0</v>
      </c>
      <c r="M22" s="220">
        <f>+M19+M9</f>
        <v>1</v>
      </c>
      <c r="N22" s="220">
        <f>+N19+N9</f>
        <v>2</v>
      </c>
      <c r="O22" s="220">
        <f>+O19+O9</f>
        <v>2.5</v>
      </c>
    </row>
    <row r="24" ht="15.75">
      <c r="A24" s="212" t="s">
        <v>536</v>
      </c>
    </row>
    <row r="25" spans="1:27" s="42" customFormat="1" ht="38.25">
      <c r="A25" s="32">
        <v>1</v>
      </c>
      <c r="B25" s="82" t="s">
        <v>537</v>
      </c>
      <c r="C25" s="83" t="s">
        <v>538</v>
      </c>
      <c r="D25" s="84"/>
      <c r="E25" s="39" t="s">
        <v>84</v>
      </c>
      <c r="F25" s="86">
        <v>-5</v>
      </c>
      <c r="G25" s="86">
        <v>-20</v>
      </c>
      <c r="H25" s="87"/>
      <c r="I25" s="87"/>
      <c r="K25" s="142">
        <f>+SUM(L25:O25)</f>
        <v>0</v>
      </c>
      <c r="L25" s="143"/>
      <c r="M25" s="143"/>
      <c r="N25" s="143"/>
      <c r="O25" s="143"/>
      <c r="Q25" s="142"/>
      <c r="R25" s="143"/>
      <c r="S25" s="190"/>
      <c r="T25" s="190"/>
      <c r="U25" s="190"/>
      <c r="W25" s="196">
        <f>+IF(Q25="y",F25,"")</f>
      </c>
      <c r="X25" s="85">
        <f>+IF(R25="y",G25,"")</f>
      </c>
      <c r="Y25" s="197">
        <f>+IF(S25="y",H25,"")</f>
      </c>
      <c r="Z25" s="197">
        <f>+IF(T25="y",I25,"")</f>
      </c>
      <c r="AA25" s="197">
        <f>+IF(V25="y",#REF!,"")</f>
      </c>
    </row>
    <row r="26" spans="1:27" s="42" customFormat="1" ht="25.5">
      <c r="A26" s="32">
        <f>+A25+1</f>
        <v>2</v>
      </c>
      <c r="B26" s="82" t="s">
        <v>537</v>
      </c>
      <c r="C26" s="83" t="s">
        <v>544</v>
      </c>
      <c r="D26" s="84"/>
      <c r="E26" s="39" t="s">
        <v>80</v>
      </c>
      <c r="F26" s="85">
        <v>-67</v>
      </c>
      <c r="G26" s="85"/>
      <c r="H26" s="85"/>
      <c r="I26" s="85"/>
      <c r="K26" s="142">
        <f>+SUM(L26:O26)</f>
        <v>0</v>
      </c>
      <c r="L26" s="143"/>
      <c r="M26" s="143"/>
      <c r="N26" s="143"/>
      <c r="O26" s="143"/>
      <c r="Q26" s="191"/>
      <c r="R26" s="190"/>
      <c r="S26" s="190"/>
      <c r="T26" s="190"/>
      <c r="U26" s="190"/>
      <c r="W26" s="198">
        <f>+F26</f>
        <v>-67</v>
      </c>
      <c r="X26" s="197">
        <f aca="true" t="shared" si="0" ref="X26:Z27">+IF(R26="y",G26,"")</f>
      </c>
      <c r="Y26" s="197">
        <f t="shared" si="0"/>
      </c>
      <c r="Z26" s="197">
        <f t="shared" si="0"/>
      </c>
      <c r="AA26" s="197">
        <f>+IF(V26="y",#REF!,"")</f>
      </c>
    </row>
    <row r="27" spans="1:27" s="42" customFormat="1" ht="38.25">
      <c r="A27" s="32">
        <f>+A26+1</f>
        <v>3</v>
      </c>
      <c r="B27" s="82" t="s">
        <v>540</v>
      </c>
      <c r="C27" s="83" t="s">
        <v>545</v>
      </c>
      <c r="D27" s="84"/>
      <c r="E27" s="39" t="s">
        <v>84</v>
      </c>
      <c r="F27" s="85"/>
      <c r="G27" s="87"/>
      <c r="H27" s="87"/>
      <c r="I27" s="85"/>
      <c r="K27" s="142">
        <f>+SUM(L27:O27)</f>
        <v>0</v>
      </c>
      <c r="L27" s="143"/>
      <c r="M27" s="143">
        <v>0</v>
      </c>
      <c r="N27" s="143"/>
      <c r="O27" s="143"/>
      <c r="P27" s="42" t="s">
        <v>294</v>
      </c>
      <c r="Q27" s="191"/>
      <c r="R27" s="143"/>
      <c r="S27" s="190"/>
      <c r="T27" s="190"/>
      <c r="U27" s="190"/>
      <c r="W27" s="198">
        <f>+IF(Q27="y",F27,"")</f>
      </c>
      <c r="X27" s="85">
        <f t="shared" si="0"/>
      </c>
      <c r="Y27" s="197">
        <f t="shared" si="0"/>
      </c>
      <c r="Z27" s="197">
        <f t="shared" si="0"/>
      </c>
      <c r="AA27" s="197">
        <f>+IF(V27="y",#REF!,"")</f>
      </c>
    </row>
    <row r="28" spans="1:27" s="40" customFormat="1" ht="12.75">
      <c r="A28" s="37"/>
      <c r="B28" s="88"/>
      <c r="C28" s="89"/>
      <c r="D28" s="84"/>
      <c r="E28" s="91"/>
      <c r="F28" s="92"/>
      <c r="G28" s="92"/>
      <c r="H28" s="92"/>
      <c r="I28" s="92"/>
      <c r="K28" s="144"/>
      <c r="L28" s="144"/>
      <c r="M28" s="144"/>
      <c r="N28" s="144"/>
      <c r="O28" s="144"/>
      <c r="Q28" s="144"/>
      <c r="R28" s="144"/>
      <c r="S28" s="144"/>
      <c r="T28" s="144"/>
      <c r="U28" s="144"/>
      <c r="W28" s="90"/>
      <c r="X28" s="90"/>
      <c r="Y28" s="90"/>
      <c r="Z28" s="90"/>
      <c r="AA28" s="90"/>
    </row>
    <row r="29" spans="1:27" s="40" customFormat="1" ht="13.5" thickBot="1">
      <c r="A29" s="37"/>
      <c r="B29" s="395" t="s">
        <v>55</v>
      </c>
      <c r="C29" s="395"/>
      <c r="D29" s="93"/>
      <c r="E29" s="91"/>
      <c r="F29" s="94">
        <f>SUM(F25:F28)</f>
        <v>-72</v>
      </c>
      <c r="G29" s="94">
        <f>SUM(G25:G28)</f>
        <v>-20</v>
      </c>
      <c r="H29" s="94">
        <f>SUM(H25:H28)</f>
        <v>0</v>
      </c>
      <c r="I29" s="94">
        <f>SUM(I25:I28)</f>
        <v>0</v>
      </c>
      <c r="K29" s="145">
        <f>+SUM(K25:K27)</f>
        <v>0</v>
      </c>
      <c r="L29" s="145">
        <f>+SUM(L25:L27)</f>
        <v>0</v>
      </c>
      <c r="M29" s="145">
        <f>+SUM(M25:M27)</f>
        <v>0</v>
      </c>
      <c r="N29" s="145">
        <f>+SUM(N25:N27)</f>
        <v>0</v>
      </c>
      <c r="O29" s="145">
        <f>+SUM(O25:O27)</f>
        <v>0</v>
      </c>
      <c r="Q29" s="145"/>
      <c r="R29" s="145"/>
      <c r="S29" s="145"/>
      <c r="T29" s="145"/>
      <c r="U29" s="145"/>
      <c r="W29" s="94">
        <f>+SUM(W25:W27)</f>
        <v>-67</v>
      </c>
      <c r="X29" s="94">
        <f>+SUM(X25:X27)</f>
        <v>0</v>
      </c>
      <c r="Y29" s="94">
        <f>+SUM(Y25:Y27)</f>
        <v>0</v>
      </c>
      <c r="Z29" s="94">
        <f>+SUM(Z25:Z27)</f>
        <v>0</v>
      </c>
      <c r="AA29" s="94">
        <f>+SUM(AA25:AA27)</f>
        <v>0</v>
      </c>
    </row>
    <row r="32" ht="15.75">
      <c r="A32" s="212" t="s">
        <v>85</v>
      </c>
    </row>
    <row r="33" spans="1:27" s="1" customFormat="1" ht="25.5">
      <c r="A33" s="32">
        <v>1</v>
      </c>
      <c r="B33" s="4" t="s">
        <v>86</v>
      </c>
      <c r="C33" s="5" t="s">
        <v>87</v>
      </c>
      <c r="D33" s="14"/>
      <c r="E33" s="44" t="s">
        <v>84</v>
      </c>
      <c r="F33" s="6"/>
      <c r="G33" s="6"/>
      <c r="H33" s="6"/>
      <c r="I33" s="23">
        <v>-28.9</v>
      </c>
      <c r="J33" s="130"/>
      <c r="K33" s="131">
        <f>+SUM(L33:O33)</f>
        <v>1</v>
      </c>
      <c r="L33" s="132"/>
      <c r="M33" s="132"/>
      <c r="N33" s="132">
        <v>1</v>
      </c>
      <c r="O33" s="132"/>
      <c r="Q33" s="206"/>
      <c r="R33" s="206"/>
      <c r="S33" s="206"/>
      <c r="T33" s="203" t="s">
        <v>362</v>
      </c>
      <c r="U33" s="206"/>
      <c r="V33" s="204"/>
      <c r="W33" s="207">
        <f>+IF(Q33="y",F33,"")</f>
      </c>
      <c r="X33" s="207">
        <f>+IF(R33="y",G33,"")</f>
      </c>
      <c r="Y33" s="207">
        <f>+IF(S33="y",H33,"")</f>
      </c>
      <c r="Z33" s="208">
        <f>+IF(T33="y",I33,"")</f>
        <v>-28.9</v>
      </c>
      <c r="AA33" s="207">
        <f>+IF(U33="y",#REF!,"")</f>
      </c>
    </row>
    <row r="34" spans="1:27" s="1" customFormat="1" ht="12.75">
      <c r="A34" s="32"/>
      <c r="B34" s="13"/>
      <c r="C34" s="14"/>
      <c r="D34" s="14"/>
      <c r="E34" s="44"/>
      <c r="F34" s="10"/>
      <c r="G34" s="10"/>
      <c r="H34" s="10"/>
      <c r="I34" s="10"/>
      <c r="J34" s="118"/>
      <c r="K34" s="129"/>
      <c r="L34" s="129"/>
      <c r="M34" s="129"/>
      <c r="N34" s="129"/>
      <c r="O34" s="129"/>
      <c r="Q34" s="204"/>
      <c r="R34" s="204"/>
      <c r="S34" s="204"/>
      <c r="T34" s="204"/>
      <c r="U34" s="204"/>
      <c r="V34" s="204"/>
      <c r="W34" s="29"/>
      <c r="X34" s="29"/>
      <c r="Y34" s="29"/>
      <c r="Z34" s="29"/>
      <c r="AA34" s="29"/>
    </row>
    <row r="35" spans="1:27" s="1" customFormat="1" ht="13.5" thickBot="1">
      <c r="A35" s="32"/>
      <c r="B35" s="397" t="s">
        <v>55</v>
      </c>
      <c r="C35" s="397"/>
      <c r="D35" s="46"/>
      <c r="E35" s="44"/>
      <c r="F35" s="117">
        <f>SUM(F32:F33)</f>
        <v>0</v>
      </c>
      <c r="G35" s="117">
        <f>SUM(G32:G33)</f>
        <v>0</v>
      </c>
      <c r="H35" s="117">
        <f>SUM(H32:H33)</f>
        <v>0</v>
      </c>
      <c r="I35" s="117">
        <f>SUM(I32:I33)</f>
        <v>-28.9</v>
      </c>
      <c r="J35" s="118"/>
      <c r="K35" s="133">
        <f>+K33</f>
        <v>1</v>
      </c>
      <c r="L35" s="133">
        <f>+L33</f>
        <v>0</v>
      </c>
      <c r="M35" s="133">
        <f>+M33</f>
        <v>0</v>
      </c>
      <c r="N35" s="133">
        <f>+N33</f>
        <v>1</v>
      </c>
      <c r="O35" s="133">
        <f>+O33</f>
        <v>0</v>
      </c>
      <c r="Q35" s="204"/>
      <c r="R35" s="204"/>
      <c r="S35" s="204"/>
      <c r="T35" s="204"/>
      <c r="U35" s="204"/>
      <c r="V35" s="204"/>
      <c r="W35" s="117">
        <f>SUM(Y32:Y33)</f>
        <v>0</v>
      </c>
      <c r="X35" s="117">
        <f>SUM(Z32:Z33)</f>
        <v>-28.9</v>
      </c>
      <c r="Y35" s="117">
        <f>SUM(AA32:AA33)</f>
        <v>0</v>
      </c>
      <c r="Z35" s="117">
        <f>SUM(AB32:AB33)</f>
        <v>0</v>
      </c>
      <c r="AA35" s="117">
        <f>SUM(AC32:AC33)</f>
        <v>0</v>
      </c>
    </row>
    <row r="38" spans="1:15" s="217" customFormat="1" ht="18.75" thickBot="1">
      <c r="A38" s="216" t="s">
        <v>364</v>
      </c>
      <c r="F38" s="218">
        <f>+F35+F29</f>
        <v>-72</v>
      </c>
      <c r="G38" s="218">
        <f aca="true" t="shared" si="1" ref="G38:O38">+G35+G29</f>
        <v>-20</v>
      </c>
      <c r="H38" s="218">
        <f t="shared" si="1"/>
        <v>0</v>
      </c>
      <c r="I38" s="218">
        <f t="shared" si="1"/>
        <v>-28.9</v>
      </c>
      <c r="J38" s="219"/>
      <c r="K38" s="220">
        <f t="shared" si="1"/>
        <v>1</v>
      </c>
      <c r="L38" s="220">
        <f t="shared" si="1"/>
        <v>0</v>
      </c>
      <c r="M38" s="220">
        <f t="shared" si="1"/>
        <v>0</v>
      </c>
      <c r="N38" s="220">
        <f t="shared" si="1"/>
        <v>1</v>
      </c>
      <c r="O38" s="220">
        <f t="shared" si="1"/>
        <v>0</v>
      </c>
    </row>
    <row r="40" ht="15.75">
      <c r="A40" s="212" t="s">
        <v>127</v>
      </c>
    </row>
    <row r="41" spans="1:27" s="1" customFormat="1" ht="25.5">
      <c r="A41" s="27">
        <v>6</v>
      </c>
      <c r="B41" s="4" t="s">
        <v>128</v>
      </c>
      <c r="C41" s="5" t="s">
        <v>353</v>
      </c>
      <c r="D41" s="20"/>
      <c r="E41" s="104" t="s">
        <v>80</v>
      </c>
      <c r="F41" s="6">
        <v>-12</v>
      </c>
      <c r="G41" s="6"/>
      <c r="H41" s="6"/>
      <c r="I41" s="6"/>
      <c r="K41" s="134">
        <f>+SUM(L41:O41)</f>
        <v>0</v>
      </c>
      <c r="L41" s="135"/>
      <c r="M41" s="135"/>
      <c r="N41" s="135"/>
      <c r="O41" s="135"/>
      <c r="Q41" s="189"/>
      <c r="R41" s="189"/>
      <c r="S41" s="189"/>
      <c r="T41" s="189"/>
      <c r="U41" s="189"/>
      <c r="W41" s="195">
        <f>+F41</f>
        <v>-12</v>
      </c>
      <c r="X41" s="195">
        <f>+IF(R41="y",G41,"")</f>
      </c>
      <c r="Y41" s="195">
        <f>+IF(S41="y",H41,"")</f>
      </c>
      <c r="Z41" s="195">
        <f>+IF(T41="y",I41,"")</f>
      </c>
      <c r="AA41" s="195">
        <f>+IF(U41="y",#REF!,"")</f>
      </c>
    </row>
    <row r="42" spans="1:27" s="1" customFormat="1" ht="25.5">
      <c r="A42" s="27">
        <f>+A41+1</f>
        <v>7</v>
      </c>
      <c r="B42" s="4" t="s">
        <v>128</v>
      </c>
      <c r="C42" s="5" t="s">
        <v>134</v>
      </c>
      <c r="D42" s="20"/>
      <c r="E42" s="104" t="s">
        <v>84</v>
      </c>
      <c r="F42" s="6">
        <v>-54</v>
      </c>
      <c r="G42" s="6">
        <v>-54</v>
      </c>
      <c r="H42" s="6">
        <v>-54</v>
      </c>
      <c r="I42" s="6"/>
      <c r="K42" s="134">
        <f>+SUM(L42:O42)</f>
        <v>3.9000000000000004</v>
      </c>
      <c r="L42" s="135">
        <v>1.3</v>
      </c>
      <c r="M42" s="135">
        <v>1.3</v>
      </c>
      <c r="N42" s="135">
        <v>1.3</v>
      </c>
      <c r="O42" s="135"/>
      <c r="Q42" s="189"/>
      <c r="R42" s="189"/>
      <c r="S42" s="189"/>
      <c r="T42" s="189"/>
      <c r="U42" s="189"/>
      <c r="W42" s="195">
        <f>+F42</f>
        <v>-54</v>
      </c>
      <c r="X42" s="195">
        <f>+G42</f>
        <v>-54</v>
      </c>
      <c r="Y42" s="195">
        <f>+H42</f>
        <v>-54</v>
      </c>
      <c r="Z42" s="195">
        <f>+IF(T42="y",I42,"")</f>
      </c>
      <c r="AA42" s="195">
        <f>+IF(U42="y",#REF!,"")</f>
      </c>
    </row>
    <row r="43" spans="1:27" s="1" customFormat="1" ht="25.5">
      <c r="A43" s="27">
        <f>+A42+1</f>
        <v>8</v>
      </c>
      <c r="B43" s="4" t="s">
        <v>135</v>
      </c>
      <c r="C43" s="5" t="s">
        <v>354</v>
      </c>
      <c r="D43" s="20"/>
      <c r="E43" s="104" t="s">
        <v>83</v>
      </c>
      <c r="F43" s="49">
        <v>-32</v>
      </c>
      <c r="G43" s="6"/>
      <c r="H43" s="6"/>
      <c r="I43" s="6">
        <v>0</v>
      </c>
      <c r="K43" s="134">
        <f>+SUM(L43:O43)</f>
        <v>0.9</v>
      </c>
      <c r="L43" s="135">
        <v>0.9</v>
      </c>
      <c r="M43" s="135"/>
      <c r="N43" s="135"/>
      <c r="O43" s="135"/>
      <c r="Q43" s="189"/>
      <c r="R43" s="189"/>
      <c r="S43" s="189"/>
      <c r="T43" s="189"/>
      <c r="U43" s="189"/>
      <c r="W43" s="195">
        <f>+F43</f>
        <v>-32</v>
      </c>
      <c r="X43" s="195">
        <f>+IF(R43="y",G43,"")</f>
      </c>
      <c r="Y43" s="195">
        <f>+IF(S43="y",H43,"")</f>
      </c>
      <c r="Z43" s="195">
        <f>+IF(T43="y",I43,"")</f>
      </c>
      <c r="AA43" s="195">
        <f>+IF(U43="y",#REF!,"")</f>
      </c>
    </row>
    <row r="44" spans="1:27" s="1" customFormat="1" ht="12.75">
      <c r="A44" s="27"/>
      <c r="B44" s="13"/>
      <c r="C44" s="14"/>
      <c r="D44" s="14"/>
      <c r="E44" s="38"/>
      <c r="F44" s="60"/>
      <c r="G44" s="10"/>
      <c r="H44" s="10"/>
      <c r="I44" s="10"/>
      <c r="K44" s="137"/>
      <c r="L44" s="137"/>
      <c r="M44" s="137"/>
      <c r="N44" s="137"/>
      <c r="O44" s="137"/>
      <c r="W44" s="29"/>
      <c r="X44" s="29"/>
      <c r="Y44" s="29"/>
      <c r="Z44" s="29"/>
      <c r="AA44" s="29"/>
    </row>
    <row r="45" spans="1:27" s="21" customFormat="1" ht="13.5" thickBot="1">
      <c r="A45" s="28"/>
      <c r="B45" s="393" t="s">
        <v>55</v>
      </c>
      <c r="C45" s="393"/>
      <c r="D45" s="11"/>
      <c r="E45" s="38"/>
      <c r="F45" s="12">
        <f>+SUM(F41:F43)</f>
        <v>-98</v>
      </c>
      <c r="G45" s="12">
        <f>+SUM(G41:G43)</f>
        <v>-54</v>
      </c>
      <c r="H45" s="12">
        <f>+SUM(H41:H43)</f>
        <v>-54</v>
      </c>
      <c r="I45" s="12">
        <f>+SUM(I41:I43)</f>
        <v>0</v>
      </c>
      <c r="K45" s="133">
        <f>SUM(K41:K43)</f>
        <v>4.800000000000001</v>
      </c>
      <c r="L45" s="133">
        <f>SUM(L41:L43)</f>
        <v>2.2</v>
      </c>
      <c r="M45" s="133">
        <f>SUM(M41:M43)</f>
        <v>1.3</v>
      </c>
      <c r="N45" s="133">
        <f>SUM(N41:N43)</f>
        <v>1.3</v>
      </c>
      <c r="O45" s="133">
        <f>SUM(O41:O43)</f>
        <v>0</v>
      </c>
      <c r="W45" s="12">
        <f>+SUM(W41:W43)</f>
        <v>-98</v>
      </c>
      <c r="X45" s="12">
        <f>+SUM(X41:X43)</f>
        <v>-54</v>
      </c>
      <c r="Y45" s="12">
        <f>+SUM(Y41:Y43)</f>
        <v>-54</v>
      </c>
      <c r="Z45" s="12">
        <f>+SUM(Z41:Z43)</f>
        <v>0</v>
      </c>
      <c r="AA45" s="12">
        <f>+SUM(AA41:AA43)</f>
        <v>0</v>
      </c>
    </row>
    <row r="47" ht="15.75">
      <c r="A47" s="212" t="s">
        <v>221</v>
      </c>
    </row>
    <row r="48" spans="2:9" s="21" customFormat="1" ht="12.75">
      <c r="B48" s="393" t="s">
        <v>54</v>
      </c>
      <c r="C48" s="393"/>
      <c r="D48" s="11"/>
      <c r="E48" s="63"/>
      <c r="F48" s="15"/>
      <c r="G48" s="15"/>
      <c r="H48" s="15"/>
      <c r="I48" s="15"/>
    </row>
    <row r="49" spans="1:27" s="1" customFormat="1" ht="12.75">
      <c r="A49" s="1">
        <v>12</v>
      </c>
      <c r="B49" s="4" t="s">
        <v>236</v>
      </c>
      <c r="C49" s="5" t="s">
        <v>331</v>
      </c>
      <c r="D49" s="14"/>
      <c r="E49" s="71" t="s">
        <v>80</v>
      </c>
      <c r="F49" s="6">
        <v>-5</v>
      </c>
      <c r="G49" s="6">
        <v>-5</v>
      </c>
      <c r="H49" s="6"/>
      <c r="I49" s="6"/>
      <c r="K49" s="134">
        <f>+SUM(L49:O49)</f>
        <v>0</v>
      </c>
      <c r="L49" s="135"/>
      <c r="M49" s="135"/>
      <c r="N49" s="135"/>
      <c r="O49" s="135"/>
      <c r="Q49" s="195"/>
      <c r="R49" s="195"/>
      <c r="S49" s="195"/>
      <c r="T49" s="195"/>
      <c r="U49" s="195"/>
      <c r="W49" s="195">
        <f>+F49</f>
        <v>-5</v>
      </c>
      <c r="X49" s="195">
        <f>+G49</f>
        <v>-5</v>
      </c>
      <c r="Y49" s="195">
        <f aca="true" t="shared" si="2" ref="Y49:Z51">+IF(S49="y",H49,"")</f>
      </c>
      <c r="Z49" s="195">
        <f t="shared" si="2"/>
      </c>
      <c r="AA49" s="195">
        <f>+IF(U49="y",#REF!,"")</f>
      </c>
    </row>
    <row r="50" spans="1:27" s="1" customFormat="1" ht="25.5">
      <c r="A50" s="1">
        <f>+A49+1</f>
        <v>13</v>
      </c>
      <c r="B50" s="4" t="s">
        <v>235</v>
      </c>
      <c r="C50" s="51" t="s">
        <v>238</v>
      </c>
      <c r="D50" s="14"/>
      <c r="E50" s="71" t="s">
        <v>80</v>
      </c>
      <c r="F50" s="23">
        <v>-30</v>
      </c>
      <c r="G50" s="6"/>
      <c r="H50" s="6"/>
      <c r="I50" s="6"/>
      <c r="K50" s="134">
        <f>+SUM(L50:O50)</f>
        <v>0</v>
      </c>
      <c r="L50" s="135"/>
      <c r="M50" s="135"/>
      <c r="N50" s="135"/>
      <c r="O50" s="135"/>
      <c r="Q50" s="6"/>
      <c r="R50" s="195"/>
      <c r="S50" s="195"/>
      <c r="T50" s="195"/>
      <c r="U50" s="195"/>
      <c r="W50" s="6">
        <f>+IF(Q50="y",F50,"")</f>
      </c>
      <c r="X50" s="195">
        <f>+IF(R50="y",G50,"")</f>
      </c>
      <c r="Y50" s="195">
        <f t="shared" si="2"/>
      </c>
      <c r="Z50" s="195">
        <f t="shared" si="2"/>
      </c>
      <c r="AA50" s="195">
        <f>+IF(U50="y",#REF!,"")</f>
      </c>
    </row>
    <row r="51" spans="1:27" s="1" customFormat="1" ht="25.5">
      <c r="A51" s="1">
        <f>+A50+1</f>
        <v>14</v>
      </c>
      <c r="B51" s="4" t="s">
        <v>222</v>
      </c>
      <c r="C51" s="5" t="s">
        <v>356</v>
      </c>
      <c r="D51" s="14"/>
      <c r="E51" s="71" t="s">
        <v>84</v>
      </c>
      <c r="F51" s="66"/>
      <c r="G51" s="66">
        <v>-30</v>
      </c>
      <c r="H51" s="66"/>
      <c r="I51" s="66"/>
      <c r="K51" s="134">
        <f>+SUM(L51:O51)</f>
        <v>0</v>
      </c>
      <c r="L51" s="135"/>
      <c r="M51" s="135"/>
      <c r="N51" s="135"/>
      <c r="O51" s="135"/>
      <c r="Q51" s="195"/>
      <c r="R51" s="195"/>
      <c r="S51" s="195"/>
      <c r="T51" s="195"/>
      <c r="U51" s="195"/>
      <c r="W51" s="195">
        <f>+IF(Q51="y",F51,"")</f>
      </c>
      <c r="X51" s="195">
        <f>+G51</f>
        <v>-30</v>
      </c>
      <c r="Y51" s="195">
        <f t="shared" si="2"/>
      </c>
      <c r="Z51" s="195">
        <f t="shared" si="2"/>
      </c>
      <c r="AA51" s="195">
        <f>+IF(U51="y",#REF!,"")</f>
      </c>
    </row>
    <row r="52" spans="2:9" s="21" customFormat="1" ht="12.75">
      <c r="B52" s="7"/>
      <c r="C52" s="8"/>
      <c r="D52" s="14"/>
      <c r="E52" s="63"/>
      <c r="F52" s="10"/>
      <c r="G52" s="10"/>
      <c r="H52" s="10"/>
      <c r="I52" s="10"/>
    </row>
    <row r="53" spans="2:27" s="21" customFormat="1" ht="13.5" thickBot="1">
      <c r="B53" s="393" t="s">
        <v>55</v>
      </c>
      <c r="C53" s="393"/>
      <c r="D53" s="11"/>
      <c r="E53" s="63"/>
      <c r="F53" s="12">
        <f>SUM(F49:F52)</f>
        <v>-35</v>
      </c>
      <c r="G53" s="12">
        <f>SUM(G49:G52)</f>
        <v>-35</v>
      </c>
      <c r="H53" s="12">
        <f>SUM(H49:H52)</f>
        <v>0</v>
      </c>
      <c r="I53" s="12">
        <f>SUM(I49:I52)</f>
        <v>0</v>
      </c>
      <c r="K53" s="133">
        <f>+SUM(K49:K51)</f>
        <v>0</v>
      </c>
      <c r="L53" s="133">
        <f>+SUM(L49:L51)</f>
        <v>0</v>
      </c>
      <c r="M53" s="133">
        <f>+SUM(M49:M51)</f>
        <v>0</v>
      </c>
      <c r="N53" s="133">
        <f>+SUM(N49:N51)</f>
        <v>0</v>
      </c>
      <c r="O53" s="133">
        <f>+SUM(O49:O51)</f>
        <v>0</v>
      </c>
      <c r="W53" s="12">
        <f>SUM(W49:W52)</f>
        <v>-5</v>
      </c>
      <c r="X53" s="12">
        <f>SUM(X49:X52)</f>
        <v>-35</v>
      </c>
      <c r="Y53" s="12">
        <f>SUM(Y49:Y52)</f>
        <v>0</v>
      </c>
      <c r="Z53" s="12">
        <f>SUM(Z49:Z52)</f>
        <v>0</v>
      </c>
      <c r="AA53" s="12">
        <f>SUM(AA49:AA52)</f>
        <v>0</v>
      </c>
    </row>
    <row r="56" spans="1:15" s="217" customFormat="1" ht="18.75" thickBot="1">
      <c r="A56" s="216" t="s">
        <v>365</v>
      </c>
      <c r="F56" s="218">
        <f>+F53+F45</f>
        <v>-133</v>
      </c>
      <c r="G56" s="218">
        <f aca="true" t="shared" si="3" ref="G56:O56">+G53+G45</f>
        <v>-89</v>
      </c>
      <c r="H56" s="218">
        <f t="shared" si="3"/>
        <v>-54</v>
      </c>
      <c r="I56" s="218">
        <f t="shared" si="3"/>
        <v>0</v>
      </c>
      <c r="J56" s="219"/>
      <c r="K56" s="220">
        <f t="shared" si="3"/>
        <v>4.800000000000001</v>
      </c>
      <c r="L56" s="220">
        <f t="shared" si="3"/>
        <v>2.2</v>
      </c>
      <c r="M56" s="220">
        <f t="shared" si="3"/>
        <v>1.3</v>
      </c>
      <c r="N56" s="220">
        <f t="shared" si="3"/>
        <v>1.3</v>
      </c>
      <c r="O56" s="220">
        <f t="shared" si="3"/>
        <v>0</v>
      </c>
    </row>
    <row r="58" ht="15.75">
      <c r="A58" s="212" t="s">
        <v>40</v>
      </c>
    </row>
    <row r="59" spans="1:27" s="1" customFormat="1" ht="25.5">
      <c r="A59" s="27">
        <v>7</v>
      </c>
      <c r="B59" s="4" t="s">
        <v>78</v>
      </c>
      <c r="C59" s="5" t="s">
        <v>27</v>
      </c>
      <c r="D59" s="14"/>
      <c r="E59" s="26" t="s">
        <v>84</v>
      </c>
      <c r="F59" s="6"/>
      <c r="G59" s="6"/>
      <c r="H59" s="6"/>
      <c r="I59" s="23">
        <v>-17</v>
      </c>
      <c r="K59" s="134">
        <f>+SUM(L59:O59)</f>
        <v>0</v>
      </c>
      <c r="L59" s="135"/>
      <c r="M59" s="135"/>
      <c r="N59" s="135"/>
      <c r="O59" s="135"/>
      <c r="Q59" s="209"/>
      <c r="R59" s="209"/>
      <c r="S59" s="209"/>
      <c r="T59" s="65"/>
      <c r="U59" s="209"/>
      <c r="W59" s="209">
        <f>+IF(Q59="y",F59,"")</f>
      </c>
      <c r="X59" s="209">
        <f>+IF(R59="y",G59,"")</f>
      </c>
      <c r="Y59" s="209">
        <f>+IF(S59="y",H59,"")</f>
      </c>
      <c r="Z59" s="65">
        <f>+IF(T59="y",I59,"")</f>
      </c>
      <c r="AA59" s="209">
        <f>+IF(U59="y",#REF!,"")</f>
      </c>
    </row>
    <row r="60" spans="1:15" s="21" customFormat="1" ht="12.75">
      <c r="A60" s="28"/>
      <c r="B60" s="7"/>
      <c r="C60" s="8"/>
      <c r="D60" s="14"/>
      <c r="E60" s="26"/>
      <c r="F60" s="9"/>
      <c r="G60" s="9"/>
      <c r="H60" s="9"/>
      <c r="I60" s="9"/>
      <c r="K60" s="136"/>
      <c r="L60" s="136"/>
      <c r="M60" s="136"/>
      <c r="N60" s="136"/>
      <c r="O60" s="136"/>
    </row>
    <row r="61" spans="1:27" s="21" customFormat="1" ht="13.5" thickBot="1">
      <c r="A61" s="28"/>
      <c r="B61" s="393" t="s">
        <v>55</v>
      </c>
      <c r="C61" s="393"/>
      <c r="D61" s="11"/>
      <c r="E61" s="26"/>
      <c r="F61" s="12">
        <f>+SUM(F59)</f>
        <v>0</v>
      </c>
      <c r="G61" s="12">
        <f>+SUM(G59)</f>
        <v>0</v>
      </c>
      <c r="H61" s="12">
        <f>+SUM(H59)</f>
        <v>0</v>
      </c>
      <c r="I61" s="12">
        <f>+SUM(I59)</f>
        <v>-17</v>
      </c>
      <c r="K61" s="133">
        <f>+SUM(K50:K59)</f>
        <v>4.800000000000001</v>
      </c>
      <c r="L61" s="133">
        <f>+SUM(L50:L59)</f>
        <v>2.2</v>
      </c>
      <c r="M61" s="133">
        <f>+SUM(M50:M59)</f>
        <v>1.3</v>
      </c>
      <c r="N61" s="133">
        <f>+SUM(N50:N59)</f>
        <v>1.3</v>
      </c>
      <c r="O61" s="133">
        <f>+SUM(O50:O59)</f>
        <v>0</v>
      </c>
      <c r="W61" s="12">
        <f>+SUM(W59)</f>
        <v>0</v>
      </c>
      <c r="X61" s="12">
        <f>+SUM(X59)</f>
        <v>0</v>
      </c>
      <c r="Y61" s="12">
        <f>+SUM(Y59)</f>
        <v>0</v>
      </c>
      <c r="Z61" s="12">
        <f>+SUM(Z59)</f>
        <v>0</v>
      </c>
      <c r="AA61" s="12">
        <f>+SUM(AA59)</f>
        <v>0</v>
      </c>
    </row>
    <row r="63" ht="15.75">
      <c r="A63" s="212"/>
    </row>
    <row r="64" ht="15.75">
      <c r="A64" s="212" t="s">
        <v>18</v>
      </c>
    </row>
    <row r="65" spans="1:27" s="1" customFormat="1" ht="12.75">
      <c r="A65" s="32">
        <v>5</v>
      </c>
      <c r="B65" s="4" t="s">
        <v>21</v>
      </c>
      <c r="C65" s="4" t="s">
        <v>330</v>
      </c>
      <c r="D65" s="107"/>
      <c r="E65" s="104" t="s">
        <v>80</v>
      </c>
      <c r="F65" s="6"/>
      <c r="G65" s="23">
        <v>-26</v>
      </c>
      <c r="H65" s="6"/>
      <c r="I65" s="6"/>
      <c r="K65" s="135">
        <f>+SUM(L65:O65)</f>
        <v>1</v>
      </c>
      <c r="L65" s="135">
        <v>1</v>
      </c>
      <c r="M65" s="135"/>
      <c r="N65" s="135"/>
      <c r="O65" s="135"/>
      <c r="Q65" s="189"/>
      <c r="R65" s="135"/>
      <c r="S65" s="189"/>
      <c r="T65" s="189"/>
      <c r="U65" s="189"/>
      <c r="W65" s="167">
        <v>0</v>
      </c>
      <c r="X65" s="134">
        <f>+IF(R65="y",G65,"")</f>
      </c>
      <c r="Y65" s="167">
        <v>0</v>
      </c>
      <c r="Z65" s="167">
        <v>0</v>
      </c>
      <c r="AA65" s="189">
        <f>+IF(U65="y",#REF!,"")</f>
      </c>
    </row>
    <row r="66" spans="1:15" s="1" customFormat="1" ht="7.5" customHeight="1">
      <c r="A66" s="32"/>
      <c r="D66" s="44"/>
      <c r="E66" s="44"/>
      <c r="F66" s="75"/>
      <c r="G66" s="75"/>
      <c r="H66" s="75"/>
      <c r="I66" s="75"/>
      <c r="K66" s="188"/>
      <c r="L66" s="188"/>
      <c r="M66" s="188">
        <f>+M65</f>
        <v>0</v>
      </c>
      <c r="N66" s="188">
        <f>+N65</f>
        <v>0</v>
      </c>
      <c r="O66" s="188">
        <f>+O65</f>
        <v>0</v>
      </c>
    </row>
    <row r="67" spans="1:27" s="21" customFormat="1" ht="13.5" customHeight="1" thickBot="1">
      <c r="A67" s="37"/>
      <c r="B67" s="393" t="s">
        <v>28</v>
      </c>
      <c r="C67" s="393"/>
      <c r="D67" s="38"/>
      <c r="E67" s="38"/>
      <c r="F67" s="12">
        <f>+F65</f>
        <v>0</v>
      </c>
      <c r="G67" s="12">
        <f>+G65</f>
        <v>-26</v>
      </c>
      <c r="H67" s="12">
        <f>+H65</f>
        <v>0</v>
      </c>
      <c r="I67" s="12">
        <f>+I65</f>
        <v>0</v>
      </c>
      <c r="K67" s="133">
        <f>+K65</f>
        <v>1</v>
      </c>
      <c r="L67" s="133">
        <f>+L65</f>
        <v>1</v>
      </c>
      <c r="M67" s="133">
        <f>+M65</f>
        <v>0</v>
      </c>
      <c r="N67" s="133">
        <f>+N65</f>
        <v>0</v>
      </c>
      <c r="O67" s="133">
        <f>+O65</f>
        <v>0</v>
      </c>
      <c r="W67" s="12">
        <f>+W65</f>
        <v>0</v>
      </c>
      <c r="X67" s="12">
        <f>+X65</f>
      </c>
      <c r="Y67" s="12">
        <f>+Y65</f>
        <v>0</v>
      </c>
      <c r="Z67" s="12">
        <f>+Z65</f>
        <v>0</v>
      </c>
      <c r="AA67" s="12"/>
    </row>
    <row r="70" ht="15.75">
      <c r="A70" s="212" t="s">
        <v>29</v>
      </c>
    </row>
    <row r="71" spans="1:27" s="1" customFormat="1" ht="127.5">
      <c r="A71" s="1">
        <v>2</v>
      </c>
      <c r="B71" s="105" t="s">
        <v>31</v>
      </c>
      <c r="C71" s="106" t="s">
        <v>357</v>
      </c>
      <c r="D71" s="13"/>
      <c r="E71" s="108" t="s">
        <v>80</v>
      </c>
      <c r="F71" s="23">
        <v>10</v>
      </c>
      <c r="G71" s="6"/>
      <c r="H71" s="6"/>
      <c r="I71" s="6"/>
      <c r="K71" s="134">
        <f>+SUM(L71:O71)</f>
        <v>0</v>
      </c>
      <c r="L71" s="135"/>
      <c r="M71" s="135"/>
      <c r="N71" s="135"/>
      <c r="O71" s="135"/>
      <c r="P71" s="1" t="s">
        <v>279</v>
      </c>
      <c r="Q71" s="135"/>
      <c r="R71" s="189"/>
      <c r="S71" s="189"/>
      <c r="T71" s="189"/>
      <c r="U71" s="189"/>
      <c r="W71" s="6">
        <f>+IF(Q71="y",F71,"")</f>
      </c>
      <c r="X71" s="195">
        <f>+IF(R71="y",G71,"")</f>
      </c>
      <c r="Y71" s="195">
        <f>+IF(S71="y",H71,"")</f>
      </c>
      <c r="Z71" s="195">
        <f>+IF(T71="y",I71,"")</f>
      </c>
      <c r="AA71" s="195">
        <f>+IF(U71="y",#REF!,"")</f>
      </c>
    </row>
    <row r="72" spans="1:27" s="1" customFormat="1" ht="51">
      <c r="A72" s="1">
        <f>+A71+1</f>
        <v>3</v>
      </c>
      <c r="B72" s="105" t="s">
        <v>32</v>
      </c>
      <c r="C72" s="106" t="s">
        <v>358</v>
      </c>
      <c r="D72" s="13"/>
      <c r="E72" s="108" t="s">
        <v>80</v>
      </c>
      <c r="F72" s="6"/>
      <c r="G72" s="6"/>
      <c r="H72" s="27"/>
      <c r="I72" s="30">
        <v>-28</v>
      </c>
      <c r="K72" s="134">
        <f>+SUM(L72:O72)</f>
        <v>1</v>
      </c>
      <c r="L72" s="135"/>
      <c r="M72" s="135"/>
      <c r="N72" s="135">
        <v>1</v>
      </c>
      <c r="O72" s="135"/>
      <c r="P72" s="1" t="s">
        <v>279</v>
      </c>
      <c r="Q72" s="189"/>
      <c r="R72" s="189"/>
      <c r="S72" s="189"/>
      <c r="T72" s="189"/>
      <c r="U72" s="189"/>
      <c r="W72" s="195">
        <f aca="true" t="shared" si="4" ref="W72:Y73">+IF(Q72="y",F72,"")</f>
      </c>
      <c r="X72" s="195">
        <f t="shared" si="4"/>
      </c>
      <c r="Y72" s="195">
        <f t="shared" si="4"/>
      </c>
      <c r="Z72" s="195">
        <f>+I72</f>
        <v>-28</v>
      </c>
      <c r="AA72" s="195">
        <f>+IF(U72="y",#REF!,"")</f>
      </c>
    </row>
    <row r="73" spans="1:27" s="1" customFormat="1" ht="76.5">
      <c r="A73" s="1">
        <f>+A72+1</f>
        <v>4</v>
      </c>
      <c r="B73" s="105" t="s">
        <v>31</v>
      </c>
      <c r="C73" s="106" t="s">
        <v>37</v>
      </c>
      <c r="D73" s="13"/>
      <c r="E73" s="108" t="s">
        <v>80</v>
      </c>
      <c r="F73" s="23">
        <v>-21</v>
      </c>
      <c r="G73" s="6"/>
      <c r="H73" s="6"/>
      <c r="I73" s="6"/>
      <c r="K73" s="134">
        <f>+SUM(L73:O73)</f>
        <v>1</v>
      </c>
      <c r="L73" s="135">
        <v>1</v>
      </c>
      <c r="M73" s="135"/>
      <c r="N73" s="135"/>
      <c r="O73" s="135"/>
      <c r="P73" s="1" t="s">
        <v>288</v>
      </c>
      <c r="Q73" s="135"/>
      <c r="R73" s="189"/>
      <c r="S73" s="189"/>
      <c r="T73" s="189"/>
      <c r="U73" s="189"/>
      <c r="W73" s="6">
        <f t="shared" si="4"/>
      </c>
      <c r="X73" s="195">
        <f t="shared" si="4"/>
      </c>
      <c r="Y73" s="195">
        <f t="shared" si="4"/>
      </c>
      <c r="Z73" s="195">
        <f>+IF(T73="y",I73,"")</f>
      </c>
      <c r="AA73" s="195">
        <f>+IF(U73="y",#REF!,"")</f>
      </c>
    </row>
    <row r="74" spans="1:27" s="1" customFormat="1" ht="76.5">
      <c r="A74" s="1">
        <f>+A73+1</f>
        <v>5</v>
      </c>
      <c r="B74" s="105" t="s">
        <v>33</v>
      </c>
      <c r="C74" s="106" t="s">
        <v>38</v>
      </c>
      <c r="D74" s="13"/>
      <c r="E74" s="108" t="s">
        <v>84</v>
      </c>
      <c r="F74" s="6">
        <v>-24.2</v>
      </c>
      <c r="G74" s="6"/>
      <c r="H74" s="6"/>
      <c r="I74" s="6"/>
      <c r="K74" s="134">
        <f>+SUM(L74:O74)</f>
        <v>0.5</v>
      </c>
      <c r="L74" s="135">
        <v>0.5</v>
      </c>
      <c r="M74" s="135"/>
      <c r="N74" s="135"/>
      <c r="O74" s="135"/>
      <c r="P74" s="1" t="s">
        <v>279</v>
      </c>
      <c r="Q74" s="189"/>
      <c r="R74" s="189"/>
      <c r="S74" s="189"/>
      <c r="T74" s="189"/>
      <c r="U74" s="189"/>
      <c r="W74" s="195">
        <f>+F74</f>
        <v>-24.2</v>
      </c>
      <c r="X74" s="195">
        <f>+IF(R74="y",G74,"")</f>
      </c>
      <c r="Y74" s="195">
        <f>+IF(S74="y",H74,"")</f>
      </c>
      <c r="Z74" s="195">
        <f>+IF(T74="y",I74,"")</f>
      </c>
      <c r="AA74" s="195">
        <f>+IF(U74="y",#REF!,"")</f>
      </c>
    </row>
    <row r="75" spans="1:27" s="1" customFormat="1" ht="25.5">
      <c r="A75" s="1">
        <f>+A74+1</f>
        <v>6</v>
      </c>
      <c r="B75" s="105" t="s">
        <v>33</v>
      </c>
      <c r="C75" s="106" t="s">
        <v>1</v>
      </c>
      <c r="D75" s="13"/>
      <c r="E75" s="108" t="s">
        <v>80</v>
      </c>
      <c r="F75" s="23">
        <v>-18</v>
      </c>
      <c r="G75" s="6"/>
      <c r="H75" s="6"/>
      <c r="I75" s="6"/>
      <c r="K75" s="134">
        <f>+SUM(L75:O75)</f>
        <v>0.5</v>
      </c>
      <c r="L75" s="135">
        <v>0.5</v>
      </c>
      <c r="M75" s="135"/>
      <c r="N75" s="135"/>
      <c r="O75" s="135"/>
      <c r="P75" s="1" t="s">
        <v>279</v>
      </c>
      <c r="Q75" s="135"/>
      <c r="R75" s="189"/>
      <c r="S75" s="189"/>
      <c r="T75" s="189"/>
      <c r="U75" s="189"/>
      <c r="W75" s="6">
        <f>+IF(Q75="y",F75,"")</f>
      </c>
      <c r="X75" s="195">
        <f>+IF(R75="y",G75,"")</f>
      </c>
      <c r="Y75" s="195">
        <f>+IF(S75="y",H75,"")</f>
      </c>
      <c r="Z75" s="195">
        <f>+IF(T75="y",I75,"")</f>
      </c>
      <c r="AA75" s="195">
        <f>+IF(U75="y",#REF!,"")</f>
      </c>
    </row>
    <row r="76" spans="2:9" s="21" customFormat="1" ht="6" customHeight="1">
      <c r="B76" s="13"/>
      <c r="C76" s="7"/>
      <c r="D76" s="13"/>
      <c r="E76" s="48"/>
      <c r="F76" s="53"/>
      <c r="G76" s="9"/>
      <c r="H76" s="9"/>
      <c r="I76" s="9"/>
    </row>
    <row r="77" spans="2:27" s="21" customFormat="1" ht="13.5" thickBot="1">
      <c r="B77" s="393" t="s">
        <v>55</v>
      </c>
      <c r="C77" s="393"/>
      <c r="D77" s="11"/>
      <c r="E77" s="48"/>
      <c r="F77" s="12">
        <f>SUM(F71:F75)</f>
        <v>-53.2</v>
      </c>
      <c r="G77" s="12">
        <f>SUM(G71:G75)</f>
        <v>0</v>
      </c>
      <c r="H77" s="12">
        <f>SUM(H71:H75)</f>
        <v>0</v>
      </c>
      <c r="I77" s="12">
        <f>SUM(I71:I75)</f>
        <v>-28</v>
      </c>
      <c r="K77" s="133">
        <f>+SUM(K71:K75)</f>
        <v>3</v>
      </c>
      <c r="L77" s="133">
        <f>+SUM(L71:L75)</f>
        <v>2</v>
      </c>
      <c r="M77" s="133">
        <f>+SUM(M71:M75)</f>
        <v>0</v>
      </c>
      <c r="N77" s="133">
        <f>+SUM(N71:N75)</f>
        <v>1</v>
      </c>
      <c r="O77" s="133">
        <f>+SUM(O71:O75)</f>
        <v>0</v>
      </c>
      <c r="W77" s="12">
        <f>SUM(W71:W75)</f>
        <v>-24.2</v>
      </c>
      <c r="X77" s="12">
        <f>SUM(X71:X75)</f>
        <v>0</v>
      </c>
      <c r="Y77" s="12">
        <f>SUM(Y71:Y75)</f>
        <v>0</v>
      </c>
      <c r="Z77" s="12">
        <f>SUM(Z71:Z75)</f>
        <v>-28</v>
      </c>
      <c r="AA77" s="12">
        <f>SUM(AA71:AA75)</f>
        <v>0</v>
      </c>
    </row>
    <row r="79" spans="1:15" s="217" customFormat="1" ht="18.75" thickBot="1">
      <c r="A79" s="216" t="s">
        <v>366</v>
      </c>
      <c r="F79" s="218">
        <f>+F77+F67+F61</f>
        <v>-53.2</v>
      </c>
      <c r="G79" s="218">
        <f aca="true" t="shared" si="5" ref="G79:O79">+G77+G67+G61</f>
        <v>-26</v>
      </c>
      <c r="H79" s="218">
        <f t="shared" si="5"/>
        <v>0</v>
      </c>
      <c r="I79" s="218">
        <f t="shared" si="5"/>
        <v>-45</v>
      </c>
      <c r="J79" s="219"/>
      <c r="K79" s="220">
        <f t="shared" si="5"/>
        <v>8.8</v>
      </c>
      <c r="L79" s="220">
        <f t="shared" si="5"/>
        <v>5.2</v>
      </c>
      <c r="M79" s="220">
        <f t="shared" si="5"/>
        <v>1.3</v>
      </c>
      <c r="N79" s="220">
        <f t="shared" si="5"/>
        <v>2.3</v>
      </c>
      <c r="O79" s="220">
        <f t="shared" si="5"/>
        <v>0</v>
      </c>
    </row>
    <row r="82" spans="1:15" s="222" customFormat="1" ht="21" thickBot="1">
      <c r="A82" s="221" t="s">
        <v>367</v>
      </c>
      <c r="F82" s="223">
        <f>+F79+F56+F38+F22</f>
        <v>-290.2</v>
      </c>
      <c r="G82" s="223">
        <f>+G79+G56+G38+G22</f>
        <v>-241</v>
      </c>
      <c r="H82" s="223">
        <f>+H79+H56+H38+H22</f>
        <v>-210</v>
      </c>
      <c r="I82" s="223">
        <f>+I79+I56+I38+I22</f>
        <v>-178.9</v>
      </c>
      <c r="J82" s="224"/>
      <c r="K82" s="225">
        <f>+K79+K55+K11</f>
        <v>8.8</v>
      </c>
      <c r="L82" s="225">
        <f>+L79+L55+L11</f>
        <v>5.2</v>
      </c>
      <c r="M82" s="225">
        <f>+M79+M55+M11</f>
        <v>1.3</v>
      </c>
      <c r="N82" s="225">
        <f>+N79+N55+N11</f>
        <v>2.3</v>
      </c>
      <c r="O82" s="225">
        <f>+O79+O55+O11</f>
        <v>0</v>
      </c>
    </row>
    <row r="85" ht="12.75">
      <c r="E85" s="118" t="s">
        <v>43</v>
      </c>
    </row>
    <row r="86" spans="5:9" ht="18">
      <c r="E86" s="118" t="s">
        <v>83</v>
      </c>
      <c r="F86" s="232">
        <f>+SUMIF($E$5:$E$75,$E$86,F5:F75)</f>
        <v>-32</v>
      </c>
      <c r="G86" s="232">
        <f>+SUMIF($E$5:$E$75,$E$86,G5:G75)</f>
        <v>0</v>
      </c>
      <c r="H86" s="232">
        <f>+SUMIF($E$5:$E$75,$E$86,H5:H75)</f>
        <v>0</v>
      </c>
      <c r="I86" s="232">
        <f>+SUMIF($E$5:$E$75,$E$86,I5:I75)</f>
        <v>0</v>
      </c>
    </row>
    <row r="87" spans="5:9" ht="18">
      <c r="E87" s="118" t="s">
        <v>84</v>
      </c>
      <c r="F87" s="232">
        <f>+SUMIF($E$5:$E$75,$E$87,F5:F75)</f>
        <v>-83.2</v>
      </c>
      <c r="G87" s="232">
        <f>+SUMIF($E$5:$E$75,$E$87,G5:G75)</f>
        <v>-156</v>
      </c>
      <c r="H87" s="232">
        <f>+SUMIF($E$5:$E$75,$E$87,H5:H75)</f>
        <v>-154</v>
      </c>
      <c r="I87" s="232">
        <f>+SUMIF($E$5:$E$75,$E$87,I5:I75)</f>
        <v>-45.9</v>
      </c>
    </row>
    <row r="88" spans="5:9" ht="18">
      <c r="E88" s="118" t="s">
        <v>80</v>
      </c>
      <c r="F88" s="232">
        <f>+SUMIF($E$5:$E$75,$E$88,F5:F75)</f>
        <v>-175</v>
      </c>
      <c r="G88" s="232">
        <f>+SUMIF($E$5:$E$75,$E$88,G5:G75)</f>
        <v>-85</v>
      </c>
      <c r="H88" s="232">
        <f>+SUMIF($E$5:$E$75,$E$88,H5:H75)</f>
        <v>-56</v>
      </c>
      <c r="I88" s="232">
        <f>+SUMIF($E$5:$E$75,$E$88,I5:I75)</f>
        <v>-133</v>
      </c>
    </row>
    <row r="89" spans="6:9" ht="12.75">
      <c r="F89" s="233"/>
      <c r="G89" s="233"/>
      <c r="H89" s="233"/>
      <c r="I89" s="233"/>
    </row>
    <row r="90" spans="6:10" ht="18.75" thickBot="1">
      <c r="F90" s="218">
        <f>+F88+F87+F86</f>
        <v>-290.2</v>
      </c>
      <c r="G90" s="218">
        <f>+G88+G87+G86</f>
        <v>-241</v>
      </c>
      <c r="H90" s="218">
        <f>+H88+H87+H86</f>
        <v>-210</v>
      </c>
      <c r="I90" s="218">
        <f>+I88+I87+I86</f>
        <v>-178.9</v>
      </c>
      <c r="J90" s="218">
        <f>+J88+J87+J86</f>
        <v>0</v>
      </c>
    </row>
    <row r="92" ht="12.75">
      <c r="E92" s="118" t="s">
        <v>372</v>
      </c>
    </row>
    <row r="93" spans="5:10" ht="18">
      <c r="E93" s="118" t="s">
        <v>83</v>
      </c>
      <c r="F93" s="232">
        <f>+F86*-0.8</f>
        <v>25.6</v>
      </c>
      <c r="G93" s="232">
        <f>+G86*-0.8</f>
        <v>0</v>
      </c>
      <c r="H93" s="232">
        <f>+H86*-0.8</f>
        <v>0</v>
      </c>
      <c r="I93" s="232">
        <f>+I86*-0.8</f>
        <v>0</v>
      </c>
      <c r="J93" s="118">
        <f>+J86*-0.8</f>
        <v>0</v>
      </c>
    </row>
    <row r="94" spans="5:10" ht="18">
      <c r="E94" s="118" t="s">
        <v>84</v>
      </c>
      <c r="F94" s="232">
        <f>+F87*-0.4</f>
        <v>33.28</v>
      </c>
      <c r="G94" s="232">
        <f>+G87*-0.4</f>
        <v>62.400000000000006</v>
      </c>
      <c r="H94" s="232">
        <f>+H87*-0.4</f>
        <v>61.6</v>
      </c>
      <c r="I94" s="232">
        <f>+I87*-0.4</f>
        <v>18.36</v>
      </c>
      <c r="J94" s="118">
        <f>+J87*-0.4</f>
        <v>0</v>
      </c>
    </row>
    <row r="95" spans="5:10" ht="18">
      <c r="E95" s="118" t="s">
        <v>80</v>
      </c>
      <c r="F95" s="232">
        <f>+F88*0</f>
        <v>0</v>
      </c>
      <c r="G95" s="232">
        <f>+G88*0</f>
        <v>0</v>
      </c>
      <c r="H95" s="232">
        <f>+H88*0</f>
        <v>0</v>
      </c>
      <c r="I95" s="232">
        <f>+I88*0</f>
        <v>0</v>
      </c>
      <c r="J95" s="118">
        <f>+J88*0</f>
        <v>0</v>
      </c>
    </row>
    <row r="96" spans="6:9" ht="12.75">
      <c r="F96" s="233"/>
      <c r="G96" s="233"/>
      <c r="H96" s="233"/>
      <c r="I96" s="233"/>
    </row>
    <row r="97" spans="6:9" ht="18.75" thickBot="1">
      <c r="F97" s="218">
        <f>+F95+F94+F93</f>
        <v>58.88</v>
      </c>
      <c r="G97" s="218">
        <f>+G95+G94+G93</f>
        <v>62.400000000000006</v>
      </c>
      <c r="H97" s="218">
        <f>+H95+H94+H93</f>
        <v>61.6</v>
      </c>
      <c r="I97" s="218">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18" customWidth="1"/>
    <col min="2" max="2" width="6.57421875" style="159" bestFit="1" customWidth="1"/>
    <col min="3" max="3" width="5.7109375" style="159" bestFit="1" customWidth="1"/>
    <col min="4" max="4" width="5.7109375" style="160" bestFit="1" customWidth="1"/>
    <col min="5" max="5" width="1.1484375" style="159" customWidth="1"/>
    <col min="6" max="6" width="6.57421875" style="159" bestFit="1" customWidth="1"/>
    <col min="7" max="7" width="7.421875" style="159" bestFit="1" customWidth="1"/>
    <col min="8" max="8" width="7.00390625" style="160" bestFit="1" customWidth="1"/>
    <col min="9" max="9" width="1.1484375" style="159" customWidth="1"/>
    <col min="10" max="10" width="5.28125" style="159" bestFit="1" customWidth="1"/>
    <col min="11" max="11" width="6.28125" style="159" bestFit="1" customWidth="1"/>
    <col min="12" max="12" width="5.28125" style="160" bestFit="1" customWidth="1"/>
    <col min="13" max="13" width="1.1484375" style="159" customWidth="1"/>
    <col min="14" max="14" width="5.140625" style="159" bestFit="1" customWidth="1"/>
    <col min="15" max="15" width="6.28125" style="159" bestFit="1" customWidth="1"/>
    <col min="16" max="16" width="5.28125" style="160" bestFit="1" customWidth="1"/>
    <col min="17" max="17" width="1.421875" style="159" customWidth="1"/>
    <col min="18" max="18" width="5.28125" style="159" bestFit="1" customWidth="1"/>
    <col min="19" max="19" width="4.57421875" style="159" bestFit="1" customWidth="1"/>
    <col min="20" max="20" width="5.28125" style="160" bestFit="1" customWidth="1"/>
    <col min="21" max="21" width="1.7109375" style="239" customWidth="1"/>
    <col min="22" max="22" width="6.28125" style="159" bestFit="1" customWidth="1"/>
    <col min="23" max="23" width="7.421875" style="159" bestFit="1" customWidth="1"/>
    <col min="24" max="24" width="5.7109375" style="160" bestFit="1" customWidth="1"/>
    <col min="25" max="16384" width="9.140625" style="118" customWidth="1"/>
  </cols>
  <sheetData>
    <row r="1" spans="2:24" ht="12.75">
      <c r="B1" s="398" t="s">
        <v>302</v>
      </c>
      <c r="C1" s="398"/>
      <c r="D1" s="398"/>
      <c r="F1" s="399" t="s">
        <v>71</v>
      </c>
      <c r="G1" s="399"/>
      <c r="H1" s="399"/>
      <c r="J1" s="399" t="s">
        <v>72</v>
      </c>
      <c r="K1" s="399"/>
      <c r="L1" s="399"/>
      <c r="N1" s="399" t="s">
        <v>76</v>
      </c>
      <c r="O1" s="399"/>
      <c r="P1" s="399"/>
      <c r="R1" s="399" t="s">
        <v>73</v>
      </c>
      <c r="S1" s="399"/>
      <c r="T1" s="399"/>
      <c r="U1" s="235"/>
      <c r="V1" s="399" t="s">
        <v>43</v>
      </c>
      <c r="W1" s="399"/>
      <c r="X1" s="399"/>
    </row>
    <row r="2" spans="2:24" s="182" customFormat="1" ht="96.75" customHeight="1">
      <c r="B2" s="183" t="s">
        <v>304</v>
      </c>
      <c r="C2" s="183" t="s">
        <v>303</v>
      </c>
      <c r="D2" s="183" t="s">
        <v>43</v>
      </c>
      <c r="E2" s="184"/>
      <c r="F2" s="185" t="s">
        <v>304</v>
      </c>
      <c r="G2" s="185" t="s">
        <v>303</v>
      </c>
      <c r="H2" s="185" t="s">
        <v>43</v>
      </c>
      <c r="I2" s="184"/>
      <c r="J2" s="185" t="s">
        <v>304</v>
      </c>
      <c r="K2" s="185" t="s">
        <v>303</v>
      </c>
      <c r="L2" s="185" t="s">
        <v>43</v>
      </c>
      <c r="M2" s="184"/>
      <c r="N2" s="185" t="s">
        <v>304</v>
      </c>
      <c r="O2" s="185" t="s">
        <v>303</v>
      </c>
      <c r="P2" s="185" t="s">
        <v>43</v>
      </c>
      <c r="Q2" s="184"/>
      <c r="R2" s="185" t="s">
        <v>304</v>
      </c>
      <c r="S2" s="185" t="s">
        <v>303</v>
      </c>
      <c r="T2" s="185" t="s">
        <v>43</v>
      </c>
      <c r="U2" s="236"/>
      <c r="V2" s="185" t="s">
        <v>304</v>
      </c>
      <c r="W2" s="185" t="s">
        <v>303</v>
      </c>
      <c r="X2" s="185" t="s">
        <v>43</v>
      </c>
    </row>
    <row r="3" spans="1:24" ht="12.75">
      <c r="A3" s="121" t="s">
        <v>95</v>
      </c>
      <c r="B3" s="167">
        <v>0</v>
      </c>
      <c r="C3" s="167">
        <v>7.5</v>
      </c>
      <c r="D3" s="168">
        <f>+SUM(B3:C3)</f>
        <v>7.5</v>
      </c>
      <c r="F3" s="134"/>
      <c r="G3" s="134"/>
      <c r="H3" s="157">
        <f>+'City Dev'!L42</f>
        <v>1</v>
      </c>
      <c r="J3" s="134"/>
      <c r="K3" s="134"/>
      <c r="L3" s="157">
        <f>+'City Dev'!M42</f>
        <v>2.5</v>
      </c>
      <c r="N3" s="134">
        <v>1</v>
      </c>
      <c r="O3" s="134"/>
      <c r="P3" s="157">
        <f>+'City Dev'!N42</f>
        <v>0</v>
      </c>
      <c r="R3" s="134">
        <v>2.5</v>
      </c>
      <c r="S3" s="134"/>
      <c r="T3" s="157">
        <f>+'City Dev'!O42</f>
        <v>0</v>
      </c>
      <c r="U3" s="237"/>
      <c r="V3" s="157">
        <f aca="true" t="shared" si="0" ref="V3:X5">+F3+J3+N3+R3</f>
        <v>3.5</v>
      </c>
      <c r="W3" s="157">
        <f t="shared" si="0"/>
        <v>0</v>
      </c>
      <c r="X3" s="157">
        <f t="shared" si="0"/>
        <v>3.5</v>
      </c>
    </row>
    <row r="4" spans="1:24" ht="12.75">
      <c r="A4" s="121" t="s">
        <v>179</v>
      </c>
      <c r="B4" s="167">
        <v>0</v>
      </c>
      <c r="C4" s="167">
        <v>4.5</v>
      </c>
      <c r="D4" s="168">
        <f>+SUM(B4:C4)</f>
        <v>4.5</v>
      </c>
      <c r="F4" s="134"/>
      <c r="G4" s="134">
        <v>1</v>
      </c>
      <c r="H4" s="157">
        <f>+'Corp Prop'!M35</f>
        <v>1</v>
      </c>
      <c r="J4" s="134"/>
      <c r="K4" s="134"/>
      <c r="L4" s="157">
        <f>+'Corp Prop'!N35</f>
        <v>0</v>
      </c>
      <c r="N4" s="134"/>
      <c r="O4" s="134"/>
      <c r="P4" s="157">
        <f>+'Corp Prop'!P35</f>
        <v>0</v>
      </c>
      <c r="R4" s="134"/>
      <c r="S4" s="134"/>
      <c r="T4" s="157">
        <f>+'Corp Prop'!Q35</f>
        <v>3</v>
      </c>
      <c r="U4" s="237"/>
      <c r="V4" s="157">
        <f t="shared" si="0"/>
        <v>0</v>
      </c>
      <c r="W4" s="157">
        <f t="shared" si="0"/>
        <v>1</v>
      </c>
      <c r="X4" s="157">
        <f t="shared" si="0"/>
        <v>4</v>
      </c>
    </row>
    <row r="5" spans="1:24" ht="12.75">
      <c r="A5" s="121" t="s">
        <v>276</v>
      </c>
      <c r="B5" s="167">
        <v>2</v>
      </c>
      <c r="C5" s="167">
        <v>5.4</v>
      </c>
      <c r="D5" s="168">
        <f>+SUM(B5:C5)</f>
        <v>7.4</v>
      </c>
      <c r="F5" s="134">
        <v>1</v>
      </c>
      <c r="G5" s="134">
        <v>1</v>
      </c>
      <c r="H5" s="157">
        <f>+Housing!L17</f>
        <v>3</v>
      </c>
      <c r="J5" s="134">
        <v>4</v>
      </c>
      <c r="K5" s="134"/>
      <c r="L5" s="157">
        <f>+Housing!M17</f>
        <v>1</v>
      </c>
      <c r="N5" s="134">
        <v>2</v>
      </c>
      <c r="O5" s="134"/>
      <c r="P5" s="157">
        <f>+Housing!N17</f>
        <v>0</v>
      </c>
      <c r="R5" s="134"/>
      <c r="S5" s="134"/>
      <c r="T5" s="157">
        <f>+Housing!O17</f>
        <v>0</v>
      </c>
      <c r="U5" s="237"/>
      <c r="V5" s="157">
        <f t="shared" si="0"/>
        <v>7</v>
      </c>
      <c r="W5" s="157">
        <f t="shared" si="0"/>
        <v>1</v>
      </c>
      <c r="X5" s="157">
        <f t="shared" si="0"/>
        <v>4</v>
      </c>
    </row>
    <row r="6" spans="1:21" ht="12.75">
      <c r="A6" s="121"/>
      <c r="B6" s="169"/>
      <c r="C6" s="169"/>
      <c r="D6" s="170"/>
      <c r="F6" s="137"/>
      <c r="G6" s="137"/>
      <c r="H6" s="152"/>
      <c r="J6" s="137"/>
      <c r="K6" s="137"/>
      <c r="L6" s="152"/>
      <c r="N6" s="137"/>
      <c r="O6" s="137"/>
      <c r="P6" s="152"/>
      <c r="R6" s="137"/>
      <c r="S6" s="137"/>
      <c r="T6" s="152"/>
      <c r="U6" s="152"/>
    </row>
    <row r="7" spans="1:24" s="124" customFormat="1" ht="13.5" thickBot="1">
      <c r="A7" s="155" t="s">
        <v>291</v>
      </c>
      <c r="B7" s="171">
        <f>+SUM(B3:B5)</f>
        <v>2</v>
      </c>
      <c r="C7" s="171">
        <f>+SUM(C3:C5)</f>
        <v>17.4</v>
      </c>
      <c r="D7" s="171">
        <f>+SUM(D3:D5)</f>
        <v>19.4</v>
      </c>
      <c r="E7" s="162"/>
      <c r="F7" s="161">
        <f>+SUM(F3:F5)</f>
        <v>1</v>
      </c>
      <c r="G7" s="161">
        <f>+SUM(G3:G5)</f>
        <v>2</v>
      </c>
      <c r="H7" s="161">
        <f>+SUM(H3:H5)</f>
        <v>5</v>
      </c>
      <c r="I7" s="162"/>
      <c r="J7" s="161">
        <f>+SUM(J3:J5)</f>
        <v>4</v>
      </c>
      <c r="K7" s="161">
        <f>+SUM(K3:K5)</f>
        <v>0</v>
      </c>
      <c r="L7" s="161">
        <f>+SUM(L3:L5)</f>
        <v>3.5</v>
      </c>
      <c r="M7" s="162"/>
      <c r="N7" s="161">
        <f>+SUM(N3:N5)</f>
        <v>3</v>
      </c>
      <c r="O7" s="161">
        <f>+SUM(O3:O5)</f>
        <v>0</v>
      </c>
      <c r="P7" s="161">
        <f>+SUM(P3:P5)</f>
        <v>0</v>
      </c>
      <c r="Q7" s="162"/>
      <c r="R7" s="161">
        <f>+SUM(R3:R5)</f>
        <v>2.5</v>
      </c>
      <c r="S7" s="161">
        <f>+SUM(S3:S5)</f>
        <v>0</v>
      </c>
      <c r="T7" s="161">
        <f>+SUM(T3:T5)</f>
        <v>3</v>
      </c>
      <c r="U7" s="238"/>
      <c r="V7" s="161">
        <f>+SUM(V3:V5)</f>
        <v>10.5</v>
      </c>
      <c r="W7" s="161">
        <f>+SUM(W3:W5)</f>
        <v>2</v>
      </c>
      <c r="X7" s="161">
        <f>+SUM(X3:X5)</f>
        <v>11.5</v>
      </c>
    </row>
    <row r="8" spans="1:4" ht="12.75">
      <c r="A8" s="121"/>
      <c r="B8" s="172"/>
      <c r="C8" s="172"/>
      <c r="D8" s="166"/>
    </row>
    <row r="9" spans="1:24" ht="12.75">
      <c r="A9" s="121" t="s">
        <v>536</v>
      </c>
      <c r="B9" s="167">
        <v>1</v>
      </c>
      <c r="C9" s="167">
        <v>1</v>
      </c>
      <c r="D9" s="168">
        <f>+SUM(B9:C9)</f>
        <v>2</v>
      </c>
      <c r="F9" s="134"/>
      <c r="G9" s="134">
        <v>2.5</v>
      </c>
      <c r="H9" s="157">
        <f>+Finance!L20</f>
        <v>0</v>
      </c>
      <c r="J9" s="134"/>
      <c r="K9" s="134">
        <v>1</v>
      </c>
      <c r="L9" s="157">
        <f>+Finance!M20</f>
        <v>1</v>
      </c>
      <c r="N9" s="134"/>
      <c r="O9" s="134">
        <v>1</v>
      </c>
      <c r="P9" s="157">
        <f>+Finance!N20</f>
        <v>2</v>
      </c>
      <c r="R9" s="134"/>
      <c r="S9" s="134">
        <v>1</v>
      </c>
      <c r="T9" s="157">
        <f>+Finance!O20</f>
        <v>0</v>
      </c>
      <c r="U9" s="240"/>
      <c r="V9" s="134">
        <f aca="true" t="shared" si="1" ref="V9:X11">+F9+J9+N9+R9</f>
        <v>0</v>
      </c>
      <c r="W9" s="134">
        <f t="shared" si="1"/>
        <v>5.5</v>
      </c>
      <c r="X9" s="157">
        <f t="shared" si="1"/>
        <v>3</v>
      </c>
    </row>
    <row r="10" spans="1:24" ht="12.75">
      <c r="A10" s="121" t="s">
        <v>526</v>
      </c>
      <c r="B10" s="167"/>
      <c r="C10" s="167"/>
      <c r="D10" s="168">
        <f>+SUM(B10:C10)</f>
        <v>0</v>
      </c>
      <c r="F10" s="134"/>
      <c r="G10" s="134"/>
      <c r="H10" s="157">
        <f>+'Bus Imp &amp; Tech'!L37</f>
        <v>0</v>
      </c>
      <c r="J10" s="134"/>
      <c r="K10" s="134"/>
      <c r="L10" s="157">
        <f>+'Bus Imp &amp; Tech'!M37</f>
        <v>0</v>
      </c>
      <c r="N10" s="134"/>
      <c r="O10" s="134"/>
      <c r="P10" s="157">
        <f>+'Bus Imp &amp; Tech'!N37</f>
        <v>0</v>
      </c>
      <c r="R10" s="134"/>
      <c r="S10" s="134"/>
      <c r="T10" s="157">
        <f>+'Bus Imp &amp; Tech'!O37</f>
        <v>0</v>
      </c>
      <c r="U10" s="240"/>
      <c r="V10" s="134">
        <f t="shared" si="1"/>
        <v>0</v>
      </c>
      <c r="W10" s="134">
        <f t="shared" si="1"/>
        <v>0</v>
      </c>
      <c r="X10" s="157">
        <f t="shared" si="1"/>
        <v>0</v>
      </c>
    </row>
    <row r="11" spans="1:24" ht="12.75">
      <c r="A11" s="121" t="s">
        <v>85</v>
      </c>
      <c r="B11" s="167"/>
      <c r="C11" s="167"/>
      <c r="D11" s="168">
        <f>+SUM(B11:C11)</f>
        <v>0</v>
      </c>
      <c r="F11" s="134"/>
      <c r="G11" s="134"/>
      <c r="H11" s="157" t="e">
        <f>+#REF!</f>
        <v>#REF!</v>
      </c>
      <c r="J11" s="134"/>
      <c r="K11" s="134"/>
      <c r="L11" s="157" t="e">
        <f>+#REF!</f>
        <v>#REF!</v>
      </c>
      <c r="N11" s="134"/>
      <c r="O11" s="134"/>
      <c r="P11" s="157" t="e">
        <f>+#REF!</f>
        <v>#REF!</v>
      </c>
      <c r="R11" s="134">
        <v>1</v>
      </c>
      <c r="S11" s="134"/>
      <c r="T11" s="157" t="e">
        <f>+#REF!</f>
        <v>#REF!</v>
      </c>
      <c r="U11" s="240"/>
      <c r="V11" s="134">
        <f t="shared" si="1"/>
        <v>1</v>
      </c>
      <c r="W11" s="134">
        <f t="shared" si="1"/>
        <v>0</v>
      </c>
      <c r="X11" s="157" t="e">
        <f t="shared" si="1"/>
        <v>#REF!</v>
      </c>
    </row>
    <row r="12" spans="1:21" ht="12.75">
      <c r="A12" s="121"/>
      <c r="B12" s="169"/>
      <c r="C12" s="169"/>
      <c r="D12" s="170"/>
      <c r="F12" s="137"/>
      <c r="G12" s="137"/>
      <c r="H12" s="152"/>
      <c r="J12" s="137"/>
      <c r="K12" s="137"/>
      <c r="L12" s="152"/>
      <c r="N12" s="137"/>
      <c r="O12" s="137"/>
      <c r="P12" s="152"/>
      <c r="R12" s="137"/>
      <c r="S12" s="137"/>
      <c r="T12" s="152"/>
      <c r="U12" s="152"/>
    </row>
    <row r="13" spans="1:24" s="124" customFormat="1" ht="13.5" thickBot="1">
      <c r="A13" s="155" t="s">
        <v>292</v>
      </c>
      <c r="B13" s="171">
        <f>+SUM(B9:B11)</f>
        <v>1</v>
      </c>
      <c r="C13" s="171">
        <f>+SUM(C9:C11)</f>
        <v>1</v>
      </c>
      <c r="D13" s="171">
        <f>+SUM(D9:D11)</f>
        <v>2</v>
      </c>
      <c r="E13" s="162"/>
      <c r="F13" s="161">
        <f>+SUM(F9:F11)</f>
        <v>0</v>
      </c>
      <c r="G13" s="161">
        <f>+SUM(G9:G11)</f>
        <v>2.5</v>
      </c>
      <c r="H13" s="161" t="e">
        <f>+SUM(H9:H11)</f>
        <v>#REF!</v>
      </c>
      <c r="I13" s="162"/>
      <c r="J13" s="161">
        <f>+SUM(J9:J11)</f>
        <v>0</v>
      </c>
      <c r="K13" s="161">
        <f>+SUM(K9:K11)</f>
        <v>1</v>
      </c>
      <c r="L13" s="161" t="e">
        <f>+SUM(L9:L11)</f>
        <v>#REF!</v>
      </c>
      <c r="M13" s="162"/>
      <c r="N13" s="161">
        <f>+SUM(N9:N11)</f>
        <v>0</v>
      </c>
      <c r="O13" s="161">
        <f>+SUM(O9:O11)</f>
        <v>1</v>
      </c>
      <c r="P13" s="161" t="e">
        <f>+SUM(P9:P11)</f>
        <v>#REF!</v>
      </c>
      <c r="Q13" s="162"/>
      <c r="R13" s="161">
        <f>+SUM(R9:R11)</f>
        <v>1</v>
      </c>
      <c r="S13" s="161">
        <f>+SUM(S9:S11)</f>
        <v>1</v>
      </c>
      <c r="T13" s="161" t="e">
        <f>+SUM(T9:T11)</f>
        <v>#REF!</v>
      </c>
      <c r="U13" s="238"/>
      <c r="V13" s="161">
        <f>+SUM(V9:V11)</f>
        <v>1</v>
      </c>
      <c r="W13" s="161">
        <f>+SUM(W9:W11)</f>
        <v>5.5</v>
      </c>
      <c r="X13" s="161" t="e">
        <f>+SUM(X9:X11)</f>
        <v>#REF!</v>
      </c>
    </row>
    <row r="14" spans="1:4" ht="12.75">
      <c r="A14" s="121"/>
      <c r="B14" s="172"/>
      <c r="C14" s="172"/>
      <c r="D14" s="166"/>
    </row>
    <row r="15" spans="1:24" ht="12.75">
      <c r="A15" s="121" t="s">
        <v>253</v>
      </c>
      <c r="B15" s="167">
        <v>9</v>
      </c>
      <c r="C15" s="167">
        <v>8</v>
      </c>
      <c r="D15" s="168">
        <f>+SUM(B15:C15)</f>
        <v>17</v>
      </c>
      <c r="E15" s="156"/>
      <c r="F15" s="134">
        <v>2</v>
      </c>
      <c r="G15" s="134"/>
      <c r="H15" s="158">
        <f>+'Direct Services'!L72</f>
        <v>1.67</v>
      </c>
      <c r="I15" s="156"/>
      <c r="J15" s="134">
        <v>3</v>
      </c>
      <c r="K15" s="134"/>
      <c r="L15" s="158">
        <f>+'Direct Services'!M72</f>
        <v>-4</v>
      </c>
      <c r="M15" s="156"/>
      <c r="N15" s="134"/>
      <c r="O15" s="134"/>
      <c r="P15" s="158">
        <f>+'Direct Services'!N72</f>
        <v>-3</v>
      </c>
      <c r="Q15" s="156"/>
      <c r="R15" s="134">
        <v>1</v>
      </c>
      <c r="S15" s="134"/>
      <c r="T15" s="158">
        <f>+'Direct Services'!O72</f>
        <v>3</v>
      </c>
      <c r="U15" s="240"/>
      <c r="V15" s="134">
        <f aca="true" t="shared" si="2" ref="V15:X19">+F15+J15+N15+R15</f>
        <v>6</v>
      </c>
      <c r="W15" s="134">
        <f t="shared" si="2"/>
        <v>0</v>
      </c>
      <c r="X15" s="157">
        <f t="shared" si="2"/>
        <v>-2.33</v>
      </c>
    </row>
    <row r="16" spans="1:24" ht="12.75">
      <c r="A16" s="121" t="s">
        <v>210</v>
      </c>
      <c r="B16" s="167">
        <v>4</v>
      </c>
      <c r="C16" s="167">
        <v>3</v>
      </c>
      <c r="D16" s="168">
        <f>+SUM(B16:C16)</f>
        <v>7</v>
      </c>
      <c r="E16" s="156"/>
      <c r="F16" s="134">
        <v>11.5</v>
      </c>
      <c r="G16" s="134"/>
      <c r="H16" s="158">
        <f>+'Cust Serv'!L35</f>
        <v>1</v>
      </c>
      <c r="I16" s="156"/>
      <c r="J16" s="134">
        <v>2.5</v>
      </c>
      <c r="K16" s="134"/>
      <c r="L16" s="158">
        <f>+'Cust Serv'!M35</f>
        <v>1</v>
      </c>
      <c r="M16" s="156"/>
      <c r="N16" s="134"/>
      <c r="O16" s="134"/>
      <c r="P16" s="158">
        <f>+'Cust Serv'!N35</f>
        <v>3</v>
      </c>
      <c r="Q16" s="156"/>
      <c r="R16" s="134">
        <v>2</v>
      </c>
      <c r="S16" s="134"/>
      <c r="T16" s="158">
        <f>+'Cust Serv'!O35</f>
        <v>3.5</v>
      </c>
      <c r="U16" s="240"/>
      <c r="V16" s="134">
        <f t="shared" si="2"/>
        <v>16</v>
      </c>
      <c r="W16" s="134">
        <f t="shared" si="2"/>
        <v>0</v>
      </c>
      <c r="X16" s="157">
        <f t="shared" si="2"/>
        <v>8.5</v>
      </c>
    </row>
    <row r="17" spans="1:24" ht="12.75">
      <c r="A17" s="121" t="s">
        <v>299</v>
      </c>
      <c r="B17" s="167"/>
      <c r="C17" s="167"/>
      <c r="D17" s="168">
        <f>+SUM(B17:C17)</f>
        <v>0</v>
      </c>
      <c r="E17" s="156"/>
      <c r="F17" s="134"/>
      <c r="G17" s="134"/>
      <c r="H17" s="158">
        <f>+SUM(F17:G17)</f>
        <v>0</v>
      </c>
      <c r="I17" s="156"/>
      <c r="J17" s="134">
        <v>2</v>
      </c>
      <c r="K17" s="134"/>
      <c r="L17" s="158">
        <f>+SUM(J17:K17)</f>
        <v>2</v>
      </c>
      <c r="M17" s="156"/>
      <c r="N17" s="134">
        <v>5</v>
      </c>
      <c r="O17" s="134"/>
      <c r="P17" s="158">
        <f>+SUM(N17:O17)</f>
        <v>5</v>
      </c>
      <c r="Q17" s="156"/>
      <c r="R17" s="134">
        <v>10</v>
      </c>
      <c r="S17" s="134"/>
      <c r="T17" s="158">
        <f>+SUM(R17:S17)</f>
        <v>10</v>
      </c>
      <c r="U17" s="240"/>
      <c r="V17" s="134">
        <f t="shared" si="2"/>
        <v>17</v>
      </c>
      <c r="W17" s="134">
        <f t="shared" si="2"/>
        <v>0</v>
      </c>
      <c r="X17" s="157">
        <f t="shared" si="2"/>
        <v>17</v>
      </c>
    </row>
    <row r="18" spans="1:24" ht="12.75">
      <c r="A18" s="121" t="s">
        <v>221</v>
      </c>
      <c r="B18" s="167">
        <v>0</v>
      </c>
      <c r="C18" s="167">
        <v>4</v>
      </c>
      <c r="D18" s="168">
        <f>+SUM(B18:C18)</f>
        <v>4</v>
      </c>
      <c r="E18" s="156"/>
      <c r="F18" s="134">
        <v>2</v>
      </c>
      <c r="G18" s="134"/>
      <c r="H18" s="158">
        <f>+'City Leisure'!L55</f>
        <v>0</v>
      </c>
      <c r="I18" s="156"/>
      <c r="J18" s="134"/>
      <c r="K18" s="134"/>
      <c r="L18" s="158">
        <f>+'City Leisure'!M55</f>
        <v>0.5</v>
      </c>
      <c r="M18" s="156"/>
      <c r="N18" s="134">
        <v>2</v>
      </c>
      <c r="O18" s="134"/>
      <c r="P18" s="158">
        <f>+'City Leisure'!N55</f>
        <v>0</v>
      </c>
      <c r="Q18" s="156"/>
      <c r="R18" s="134"/>
      <c r="S18" s="134"/>
      <c r="T18" s="158">
        <f>+'City Leisure'!O55</f>
        <v>0</v>
      </c>
      <c r="U18" s="240"/>
      <c r="V18" s="134">
        <f t="shared" si="2"/>
        <v>4</v>
      </c>
      <c r="W18" s="134">
        <f t="shared" si="2"/>
        <v>0</v>
      </c>
      <c r="X18" s="157">
        <f t="shared" si="2"/>
        <v>0.5</v>
      </c>
    </row>
    <row r="19" spans="1:24" ht="12.75">
      <c r="A19" s="121" t="s">
        <v>127</v>
      </c>
      <c r="B19" s="167">
        <v>1.6</v>
      </c>
      <c r="C19" s="167">
        <v>2</v>
      </c>
      <c r="D19" s="168">
        <f>+SUM(B19:C19)</f>
        <v>3.6</v>
      </c>
      <c r="E19" s="156"/>
      <c r="F19" s="134">
        <v>2.7</v>
      </c>
      <c r="G19" s="134"/>
      <c r="H19" s="158">
        <f>+'Env Dev'!L39</f>
        <v>3.3</v>
      </c>
      <c r="I19" s="156"/>
      <c r="J19" s="134">
        <v>1.3</v>
      </c>
      <c r="K19" s="134"/>
      <c r="L19" s="158">
        <f>+'Env Dev'!M39</f>
        <v>1.3</v>
      </c>
      <c r="M19" s="156"/>
      <c r="N19" s="134">
        <v>1.3</v>
      </c>
      <c r="O19" s="134"/>
      <c r="P19" s="158">
        <f>+'Env Dev'!N39</f>
        <v>0</v>
      </c>
      <c r="Q19" s="156"/>
      <c r="R19" s="134"/>
      <c r="S19" s="134"/>
      <c r="T19" s="158">
        <f>+'Env Dev'!O39</f>
        <v>0</v>
      </c>
      <c r="U19" s="240"/>
      <c r="V19" s="134">
        <f t="shared" si="2"/>
        <v>5.3</v>
      </c>
      <c r="W19" s="134">
        <f t="shared" si="2"/>
        <v>0</v>
      </c>
      <c r="X19" s="157">
        <f t="shared" si="2"/>
        <v>4.6</v>
      </c>
    </row>
    <row r="20" spans="1:4" ht="12.75">
      <c r="A20" s="121"/>
      <c r="B20" s="172"/>
      <c r="C20" s="172"/>
      <c r="D20" s="166"/>
    </row>
    <row r="21" spans="1:24" s="124" customFormat="1" ht="13.5" thickBot="1">
      <c r="A21" s="155" t="s">
        <v>293</v>
      </c>
      <c r="B21" s="171">
        <f>+SUM(B15:B19)</f>
        <v>14.6</v>
      </c>
      <c r="C21" s="171">
        <f>+SUM(C15:C19)</f>
        <v>17</v>
      </c>
      <c r="D21" s="171">
        <f>+SUM(D15:D19)</f>
        <v>31.6</v>
      </c>
      <c r="E21" s="162"/>
      <c r="F21" s="161">
        <f>+SUM(F15:F19)</f>
        <v>18.2</v>
      </c>
      <c r="G21" s="161">
        <f>+SUM(G15:G19)</f>
        <v>0</v>
      </c>
      <c r="H21" s="161">
        <f>+SUM(H15:H19)</f>
        <v>5.97</v>
      </c>
      <c r="I21" s="162"/>
      <c r="J21" s="161">
        <f>+SUM(J15:J19)</f>
        <v>8.8</v>
      </c>
      <c r="K21" s="161">
        <f>+SUM(K15:K19)</f>
        <v>0</v>
      </c>
      <c r="L21" s="161">
        <f>+SUM(L15:L19)</f>
        <v>0.8</v>
      </c>
      <c r="M21" s="162"/>
      <c r="N21" s="161">
        <f>+SUM(N15:N19)</f>
        <v>8.3</v>
      </c>
      <c r="O21" s="161">
        <f>+SUM(O15:O19)</f>
        <v>0</v>
      </c>
      <c r="P21" s="161">
        <f>+SUM(P15:P19)</f>
        <v>5</v>
      </c>
      <c r="Q21" s="162"/>
      <c r="R21" s="161">
        <f>+SUM(R15:R19)</f>
        <v>13</v>
      </c>
      <c r="S21" s="161">
        <f>+SUM(S15:S19)</f>
        <v>0</v>
      </c>
      <c r="T21" s="161">
        <f>+SUM(T15:T19)</f>
        <v>16.5</v>
      </c>
      <c r="U21" s="238"/>
      <c r="V21" s="161">
        <f>+SUM(V15:V19)</f>
        <v>48.3</v>
      </c>
      <c r="W21" s="161">
        <f>+SUM(W15:W19)</f>
        <v>0</v>
      </c>
      <c r="X21" s="161">
        <f>+SUM(X15:X19)</f>
        <v>28.270000000000003</v>
      </c>
    </row>
    <row r="22" spans="1:4" ht="12.75">
      <c r="A22" s="121"/>
      <c r="B22" s="172"/>
      <c r="C22" s="172"/>
      <c r="D22" s="166"/>
    </row>
    <row r="23" spans="1:24" ht="12.75">
      <c r="A23" s="121" t="s">
        <v>274</v>
      </c>
      <c r="B23" s="167">
        <v>0</v>
      </c>
      <c r="C23" s="167">
        <v>2</v>
      </c>
      <c r="D23" s="168">
        <f>+SUM(B23:C23)</f>
        <v>2</v>
      </c>
      <c r="F23" s="134"/>
      <c r="G23" s="134"/>
      <c r="H23" s="157">
        <f>+PCC!L41</f>
        <v>0</v>
      </c>
      <c r="J23" s="134">
        <v>1</v>
      </c>
      <c r="K23" s="134"/>
      <c r="L23" s="157">
        <f>+PCC!M41</f>
        <v>0</v>
      </c>
      <c r="N23" s="134"/>
      <c r="O23" s="134"/>
      <c r="P23" s="157">
        <f>+PCC!N41</f>
        <v>0.5</v>
      </c>
      <c r="R23" s="134"/>
      <c r="S23" s="134"/>
      <c r="T23" s="157">
        <f>+PCC!O41</f>
        <v>0</v>
      </c>
      <c r="U23" s="240"/>
      <c r="V23" s="134">
        <f aca="true" t="shared" si="3" ref="V23:X25">+F23+J23+N23+R23</f>
        <v>1</v>
      </c>
      <c r="W23" s="134">
        <f t="shared" si="3"/>
        <v>0</v>
      </c>
      <c r="X23" s="157">
        <f t="shared" si="3"/>
        <v>0.5</v>
      </c>
    </row>
    <row r="24" spans="1:24" ht="12.75">
      <c r="A24" s="121" t="s">
        <v>18</v>
      </c>
      <c r="B24" s="167">
        <v>0</v>
      </c>
      <c r="C24" s="167">
        <v>2.5</v>
      </c>
      <c r="D24" s="168">
        <f>+SUM(B24:C24)</f>
        <v>2.5</v>
      </c>
      <c r="F24" s="134"/>
      <c r="G24" s="134"/>
      <c r="H24" s="157">
        <f>+'HR &amp; Fac'!L45</f>
        <v>2</v>
      </c>
      <c r="J24" s="134"/>
      <c r="K24" s="134"/>
      <c r="L24" s="157">
        <f>+'HR &amp; Fac'!M45</f>
        <v>0</v>
      </c>
      <c r="N24" s="134"/>
      <c r="O24" s="134"/>
      <c r="P24" s="157">
        <f>+'HR &amp; Fac'!N45</f>
        <v>0</v>
      </c>
      <c r="R24" s="134"/>
      <c r="S24" s="134"/>
      <c r="T24" s="157">
        <f>+'HR &amp; Fac'!O45</f>
        <v>0</v>
      </c>
      <c r="U24" s="240"/>
      <c r="V24" s="134">
        <f t="shared" si="3"/>
        <v>0</v>
      </c>
      <c r="W24" s="134">
        <f t="shared" si="3"/>
        <v>0</v>
      </c>
      <c r="X24" s="157">
        <f t="shared" si="3"/>
        <v>2</v>
      </c>
    </row>
    <row r="25" spans="1:24" ht="12.75">
      <c r="A25" s="121" t="s">
        <v>275</v>
      </c>
      <c r="B25" s="167"/>
      <c r="C25" s="167"/>
      <c r="D25" s="168">
        <f>+SUM(B25:C25)</f>
        <v>0</v>
      </c>
      <c r="F25" s="134">
        <v>3</v>
      </c>
      <c r="G25" s="134"/>
      <c r="H25" s="157">
        <f>+'L&amp;G'!L35</f>
        <v>0.6</v>
      </c>
      <c r="J25" s="134">
        <v>0.6</v>
      </c>
      <c r="K25" s="134"/>
      <c r="L25" s="157">
        <f>+'L&amp;G'!M35</f>
        <v>0</v>
      </c>
      <c r="N25" s="134">
        <v>1</v>
      </c>
      <c r="O25" s="134"/>
      <c r="P25" s="157">
        <f>+'L&amp;G'!N35</f>
        <v>1</v>
      </c>
      <c r="R25" s="134"/>
      <c r="S25" s="134"/>
      <c r="T25" s="157">
        <f>+'L&amp;G'!O35</f>
        <v>0</v>
      </c>
      <c r="U25" s="240"/>
      <c r="V25" s="134">
        <f t="shared" si="3"/>
        <v>4.6</v>
      </c>
      <c r="W25" s="134">
        <f t="shared" si="3"/>
        <v>0</v>
      </c>
      <c r="X25" s="157">
        <f t="shared" si="3"/>
        <v>1.6</v>
      </c>
    </row>
    <row r="26" spans="1:21" ht="12.75">
      <c r="A26" s="121"/>
      <c r="B26" s="169"/>
      <c r="C26" s="169"/>
      <c r="D26" s="170"/>
      <c r="F26" s="137"/>
      <c r="G26" s="137"/>
      <c r="H26" s="152"/>
      <c r="J26" s="137"/>
      <c r="K26" s="137"/>
      <c r="L26" s="152"/>
      <c r="N26" s="137"/>
      <c r="O26" s="137"/>
      <c r="P26" s="152"/>
      <c r="R26" s="137"/>
      <c r="S26" s="137"/>
      <c r="T26" s="152"/>
      <c r="U26" s="152"/>
    </row>
    <row r="27" spans="1:24" ht="13.5" thickBot="1">
      <c r="A27" s="155" t="s">
        <v>296</v>
      </c>
      <c r="B27" s="171">
        <f>+SUM(B23:B25)</f>
        <v>0</v>
      </c>
      <c r="C27" s="171">
        <f>+SUM(C23:C25)</f>
        <v>4.5</v>
      </c>
      <c r="D27" s="171">
        <f>+SUM(D23:D25)</f>
        <v>4.5</v>
      </c>
      <c r="E27" s="162"/>
      <c r="F27" s="161">
        <f>+SUM(F23:F25)</f>
        <v>3</v>
      </c>
      <c r="G27" s="161">
        <f>+SUM(G23:G25)</f>
        <v>0</v>
      </c>
      <c r="H27" s="161">
        <f>+SUM(H23:H25)</f>
        <v>2.6</v>
      </c>
      <c r="I27" s="162"/>
      <c r="J27" s="161">
        <f>+SUM(J23:J25)</f>
        <v>1.6</v>
      </c>
      <c r="K27" s="161">
        <f>+SUM(K23:K25)</f>
        <v>0</v>
      </c>
      <c r="L27" s="161">
        <f>+SUM(L23:L25)</f>
        <v>0</v>
      </c>
      <c r="M27" s="162"/>
      <c r="N27" s="161">
        <f>+SUM(N23:N25)</f>
        <v>1</v>
      </c>
      <c r="O27" s="161">
        <f>+SUM(O23:O25)</f>
        <v>0</v>
      </c>
      <c r="P27" s="161">
        <f>+SUM(P23:P25)</f>
        <v>1.5</v>
      </c>
      <c r="Q27" s="162"/>
      <c r="R27" s="161">
        <f>+SUM(R23:R25)</f>
        <v>0</v>
      </c>
      <c r="S27" s="161">
        <f>+SUM(S23:S25)</f>
        <v>0</v>
      </c>
      <c r="T27" s="161">
        <f>+SUM(T23:T25)</f>
        <v>0</v>
      </c>
      <c r="U27" s="238"/>
      <c r="V27" s="161">
        <f>+SUM(V23:V25)</f>
        <v>5.6</v>
      </c>
      <c r="W27" s="161">
        <f>+SUM(W23:W25)</f>
        <v>0</v>
      </c>
      <c r="X27" s="161">
        <f>+SUM(X23:X25)</f>
        <v>4.1</v>
      </c>
    </row>
    <row r="28" spans="2:4" ht="12.75">
      <c r="B28" s="172"/>
      <c r="C28" s="172"/>
      <c r="D28" s="166"/>
    </row>
    <row r="29" spans="1:24" ht="13.5" thickBot="1">
      <c r="A29" s="155" t="s">
        <v>43</v>
      </c>
      <c r="B29" s="171">
        <f>+B27+B21+B13+B7</f>
        <v>17.6</v>
      </c>
      <c r="C29" s="171">
        <f>+C27+C21+C13+C7</f>
        <v>39.9</v>
      </c>
      <c r="D29" s="171">
        <f>+D27+D21+D13+D7</f>
        <v>57.5</v>
      </c>
      <c r="E29" s="162"/>
      <c r="F29" s="161">
        <f>+F27+F21+F13+F7</f>
        <v>22.2</v>
      </c>
      <c r="G29" s="161">
        <f>+G27+G21+G13+G7</f>
        <v>4.5</v>
      </c>
      <c r="H29" s="161" t="e">
        <f>+H27+H21+H13+H7</f>
        <v>#REF!</v>
      </c>
      <c r="I29" s="162"/>
      <c r="J29" s="161">
        <f>+J27+J21+J13+J7</f>
        <v>14.4</v>
      </c>
      <c r="K29" s="161">
        <f>+K27+K21+K13+K7</f>
        <v>1</v>
      </c>
      <c r="L29" s="161" t="e">
        <f>+L27+L21+L13+L7</f>
        <v>#REF!</v>
      </c>
      <c r="M29" s="162"/>
      <c r="N29" s="161">
        <f>+N27+N21+N13+N7</f>
        <v>12.3</v>
      </c>
      <c r="O29" s="161">
        <f>+O27+O21+O13+O7</f>
        <v>1</v>
      </c>
      <c r="P29" s="161" t="e">
        <f>+P27+P21+P13+P7</f>
        <v>#REF!</v>
      </c>
      <c r="Q29" s="162"/>
      <c r="R29" s="161">
        <f>+R27+R21+R13+R7</f>
        <v>16.5</v>
      </c>
      <c r="S29" s="161">
        <f>+S27+S21+S13+S7</f>
        <v>1</v>
      </c>
      <c r="T29" s="161" t="e">
        <f>+T27+T21+T13+T7</f>
        <v>#REF!</v>
      </c>
      <c r="U29" s="238"/>
      <c r="V29" s="161">
        <f>+V27+V21+V13+V7</f>
        <v>65.4</v>
      </c>
      <c r="W29" s="161">
        <f>+W27+W21+W13+W7</f>
        <v>7.5</v>
      </c>
      <c r="X29" s="161" t="e">
        <f>+X27+X21+X13+X7</f>
        <v>#REF!</v>
      </c>
    </row>
    <row r="30" spans="2:4" ht="12.75">
      <c r="B30" s="172"/>
      <c r="C30" s="172"/>
      <c r="D30" s="166"/>
    </row>
    <row r="31" spans="1:24" ht="13.5" thickBot="1">
      <c r="A31" s="155" t="s">
        <v>300</v>
      </c>
      <c r="B31" s="173">
        <f>+B29*30</f>
        <v>528</v>
      </c>
      <c r="C31" s="173"/>
      <c r="D31" s="173"/>
      <c r="E31" s="164"/>
      <c r="F31" s="163">
        <f>+F29*30</f>
        <v>666</v>
      </c>
      <c r="G31" s="163"/>
      <c r="H31" s="163"/>
      <c r="I31" s="164"/>
      <c r="J31" s="163">
        <f>+J29*30</f>
        <v>432</v>
      </c>
      <c r="K31" s="163"/>
      <c r="L31" s="163"/>
      <c r="M31" s="164"/>
      <c r="N31" s="163">
        <f>+N29*30</f>
        <v>369</v>
      </c>
      <c r="O31" s="163"/>
      <c r="P31" s="163"/>
      <c r="Q31" s="164"/>
      <c r="R31" s="163">
        <f>+R29*30</f>
        <v>495</v>
      </c>
      <c r="S31" s="163"/>
      <c r="T31" s="163"/>
      <c r="U31" s="241"/>
      <c r="V31" s="163">
        <f>+V29*30</f>
        <v>1962.0000000000002</v>
      </c>
      <c r="W31" s="161"/>
      <c r="X31" s="161"/>
    </row>
    <row r="32" spans="2:4" ht="12.75">
      <c r="B32" s="172"/>
      <c r="C32" s="172"/>
      <c r="D32" s="166"/>
    </row>
    <row r="33" spans="1:24" ht="12.75">
      <c r="A33" s="124" t="s">
        <v>301</v>
      </c>
      <c r="B33" s="172">
        <f>+'[1]Summary - 40%'!$C$52</f>
        <v>26</v>
      </c>
      <c r="C33" s="179">
        <f>+D33-B33</f>
        <v>21.5</v>
      </c>
      <c r="D33" s="180">
        <f>+'[1]Summary - 40%'!$C$26</f>
        <v>47.5</v>
      </c>
      <c r="E33" s="165"/>
      <c r="F33" s="175">
        <f>+'[1]Summary - 40%'!$D$52</f>
        <v>21.8</v>
      </c>
      <c r="G33" s="176">
        <f>+H33-F33</f>
        <v>19.999999999999996</v>
      </c>
      <c r="H33" s="162">
        <f>+'[1]Summary - 40%'!$D$26</f>
        <v>41.8</v>
      </c>
      <c r="I33" s="162"/>
      <c r="J33" s="176">
        <f>+'[1]Summary - 40%'!$E$52</f>
        <v>11.8</v>
      </c>
      <c r="K33" s="176">
        <f>+L33-J33</f>
        <v>1.5999999999999996</v>
      </c>
      <c r="L33" s="162">
        <f>+'[1]Summary - 40%'!$E$26</f>
        <v>13.4</v>
      </c>
      <c r="M33" s="162"/>
      <c r="N33" s="176">
        <f>+'[1]Summary - 40%'!$F$52</f>
        <v>6.3</v>
      </c>
      <c r="O33" s="176">
        <f>+P33-N33</f>
        <v>2.8999999999999995</v>
      </c>
      <c r="P33" s="162">
        <f>+'[1]Summary - 40%'!$F$26</f>
        <v>9.2</v>
      </c>
      <c r="Q33" s="162"/>
      <c r="R33" s="176">
        <v>0</v>
      </c>
      <c r="S33" s="176">
        <v>0</v>
      </c>
      <c r="T33" s="162">
        <v>0</v>
      </c>
      <c r="U33" s="238"/>
      <c r="V33" s="176">
        <f>+N33+J33+F33</f>
        <v>39.900000000000006</v>
      </c>
      <c r="W33" s="176">
        <f>+O33+K33+G33</f>
        <v>24.499999999999996</v>
      </c>
      <c r="X33" s="162">
        <f>+P33+L33+H33</f>
        <v>64.4</v>
      </c>
    </row>
    <row r="34" spans="2:24" ht="12.75">
      <c r="B34" s="172"/>
      <c r="C34" s="172"/>
      <c r="D34" s="180"/>
      <c r="E34" s="165"/>
      <c r="F34" s="175"/>
      <c r="G34" s="175"/>
      <c r="H34" s="162"/>
      <c r="I34" s="162"/>
      <c r="J34" s="176"/>
      <c r="K34" s="176"/>
      <c r="L34" s="162"/>
      <c r="M34" s="162"/>
      <c r="N34" s="176"/>
      <c r="O34" s="176"/>
      <c r="P34" s="162"/>
      <c r="Q34" s="162"/>
      <c r="R34" s="176"/>
      <c r="S34" s="176"/>
      <c r="T34" s="162"/>
      <c r="U34" s="238"/>
      <c r="V34" s="176"/>
      <c r="W34" s="176"/>
      <c r="X34" s="162"/>
    </row>
    <row r="35" spans="1:24" ht="13.5" thickBot="1">
      <c r="A35" s="155" t="s">
        <v>305</v>
      </c>
      <c r="B35" s="181">
        <f>+B29-B33</f>
        <v>-8.399999999999999</v>
      </c>
      <c r="C35" s="181">
        <f>+C29-C33</f>
        <v>18.4</v>
      </c>
      <c r="D35" s="181">
        <f>+D29-D33</f>
        <v>10</v>
      </c>
      <c r="E35" s="164"/>
      <c r="F35" s="177">
        <f>+F29-F33</f>
        <v>0.3999999999999986</v>
      </c>
      <c r="G35" s="177">
        <f>+G29-G33</f>
        <v>-15.499999999999996</v>
      </c>
      <c r="H35" s="177" t="e">
        <f>+H29-H33</f>
        <v>#REF!</v>
      </c>
      <c r="I35" s="178"/>
      <c r="J35" s="177">
        <f>+J29-J33</f>
        <v>2.5999999999999996</v>
      </c>
      <c r="K35" s="177">
        <f>+K29-K33</f>
        <v>-0.5999999999999996</v>
      </c>
      <c r="L35" s="177" t="e">
        <f>+L29-L33</f>
        <v>#REF!</v>
      </c>
      <c r="M35" s="178"/>
      <c r="N35" s="177">
        <f>+N29-N33</f>
        <v>6.000000000000001</v>
      </c>
      <c r="O35" s="177">
        <f>+O29-O33</f>
        <v>-1.8999999999999995</v>
      </c>
      <c r="P35" s="177" t="e">
        <f>+P29-P33</f>
        <v>#REF!</v>
      </c>
      <c r="Q35" s="178"/>
      <c r="R35" s="177">
        <f>+R29-R33</f>
        <v>16.5</v>
      </c>
      <c r="S35" s="177">
        <f>+S29-S33</f>
        <v>1</v>
      </c>
      <c r="T35" s="177" t="e">
        <f>+T29-T33</f>
        <v>#REF!</v>
      </c>
      <c r="U35" s="242"/>
      <c r="V35" s="177">
        <f>+V29-V33</f>
        <v>25.5</v>
      </c>
      <c r="W35" s="177">
        <f>+W29-W33</f>
        <v>-16.999999999999996</v>
      </c>
      <c r="X35" s="177" t="e">
        <f>+X29-X33</f>
        <v>#REF!</v>
      </c>
    </row>
    <row r="37" ht="12.75">
      <c r="A37" s="124" t="s">
        <v>306</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6" sqref="A6"/>
    </sheetView>
  </sheetViews>
  <sheetFormatPr defaultColWidth="9.140625" defaultRowHeight="12.75"/>
  <cols>
    <col min="1" max="16384" width="9.140625" style="118" customWidth="1"/>
  </cols>
  <sheetData>
    <row r="1" spans="11:14" ht="18">
      <c r="K1" s="401" t="s">
        <v>384</v>
      </c>
      <c r="L1" s="401"/>
      <c r="M1" s="401"/>
      <c r="N1" s="401"/>
    </row>
    <row r="2" spans="1:14" ht="12.75">
      <c r="A2" s="400" t="s">
        <v>69</v>
      </c>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12.75">
      <c r="A4" s="400"/>
      <c r="B4" s="400"/>
      <c r="C4" s="400"/>
      <c r="D4" s="400"/>
      <c r="E4" s="400"/>
      <c r="F4" s="400"/>
      <c r="G4" s="400"/>
      <c r="H4" s="400"/>
      <c r="I4" s="400"/>
      <c r="J4" s="400"/>
      <c r="K4" s="400"/>
      <c r="L4" s="400"/>
      <c r="M4" s="400"/>
      <c r="N4" s="400"/>
    </row>
    <row r="5" spans="1:14" ht="409.5" customHeight="1">
      <c r="A5" s="400"/>
      <c r="B5" s="400"/>
      <c r="C5" s="400"/>
      <c r="D5" s="400"/>
      <c r="E5" s="400"/>
      <c r="F5" s="400"/>
      <c r="G5" s="400"/>
      <c r="H5" s="400"/>
      <c r="I5" s="400"/>
      <c r="J5" s="400"/>
      <c r="K5" s="400"/>
      <c r="L5" s="400"/>
      <c r="M5" s="400"/>
      <c r="N5" s="400"/>
    </row>
    <row r="6" ht="12.75">
      <c r="C6" s="124"/>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Z158"/>
  <sheetViews>
    <sheetView workbookViewId="0" topLeftCell="A1">
      <pane xSplit="1" ySplit="7" topLeftCell="B73" activePane="bottomRight" state="frozen"/>
      <selection pane="topLeft" activeCell="G37" sqref="G37"/>
      <selection pane="topRight" activeCell="G37" sqref="G37"/>
      <selection pane="bottomLeft" activeCell="G37" sqref="G37"/>
      <selection pane="bottomRight" activeCell="H168" sqref="H168"/>
    </sheetView>
  </sheetViews>
  <sheetFormatPr defaultColWidth="9.140625" defaultRowHeight="12.75" outlineLevelRow="1"/>
  <cols>
    <col min="1" max="1" width="29.7109375" style="118" customWidth="1"/>
    <col min="2" max="2" width="11.57421875" style="246" customWidth="1"/>
    <col min="3" max="3" width="10.7109375" style="246" customWidth="1"/>
    <col min="4" max="4" width="10.00390625" style="246" customWidth="1"/>
    <col min="5" max="5" width="9.8515625" style="246" customWidth="1"/>
    <col min="6" max="6" width="9.57421875" style="246" customWidth="1"/>
    <col min="7" max="7" width="9.8515625" style="246" customWidth="1"/>
    <col min="8" max="8" width="9.7109375" style="246" customWidth="1"/>
    <col min="9" max="9" width="9.8515625" style="246" customWidth="1"/>
    <col min="10" max="10" width="9.140625" style="246" customWidth="1"/>
    <col min="11" max="11" width="8.8515625" style="246" customWidth="1"/>
    <col min="12" max="12" width="9.140625" style="246" customWidth="1"/>
    <col min="13" max="13" width="8.8515625" style="246" customWidth="1"/>
    <col min="14" max="14" width="10.421875" style="118" bestFit="1" customWidth="1"/>
    <col min="15" max="15" width="1.421875" style="118" customWidth="1"/>
    <col min="16" max="16" width="11.7109375" style="246" hidden="1" customWidth="1"/>
    <col min="17" max="17" width="9.8515625" style="246" hidden="1" customWidth="1"/>
    <col min="18" max="18" width="14.7109375" style="246" hidden="1" customWidth="1"/>
    <col min="19" max="19" width="9.140625" style="118" hidden="1" customWidth="1"/>
    <col min="20" max="20" width="8.140625" style="138" hidden="1" customWidth="1"/>
    <col min="21" max="21" width="4.57421875" style="138" hidden="1" customWidth="1"/>
    <col min="22" max="22" width="8.140625" style="314" hidden="1" customWidth="1"/>
    <col min="23" max="23" width="10.8515625" style="138" hidden="1" customWidth="1"/>
    <col min="24" max="24" width="4.57421875" style="138" hidden="1" customWidth="1"/>
    <col min="25" max="25" width="0" style="138" hidden="1" customWidth="1"/>
    <col min="26" max="26" width="9.140625" style="138" customWidth="1"/>
    <col min="27" max="16384" width="9.140625" style="118" customWidth="1"/>
  </cols>
  <sheetData>
    <row r="1" spans="1:18" ht="15.75" customHeight="1">
      <c r="A1" s="402" t="s">
        <v>259</v>
      </c>
      <c r="B1" s="402"/>
      <c r="C1" s="402"/>
      <c r="D1" s="402"/>
      <c r="E1" s="402"/>
      <c r="F1" s="402"/>
      <c r="G1" s="402"/>
      <c r="H1" s="402"/>
      <c r="I1" s="402"/>
      <c r="J1" s="402"/>
      <c r="K1" s="402"/>
      <c r="L1" s="402"/>
      <c r="M1" s="402"/>
      <c r="N1" s="402"/>
      <c r="O1" s="402"/>
      <c r="P1" s="402"/>
      <c r="Q1" s="402"/>
      <c r="R1" s="402"/>
    </row>
    <row r="2" spans="1:18" ht="15.75" customHeight="1">
      <c r="A2" s="402" t="s">
        <v>175</v>
      </c>
      <c r="B2" s="402"/>
      <c r="C2" s="402"/>
      <c r="D2" s="402"/>
      <c r="E2" s="402"/>
      <c r="F2" s="402"/>
      <c r="G2" s="402"/>
      <c r="H2" s="402"/>
      <c r="I2" s="402"/>
      <c r="J2" s="402"/>
      <c r="K2" s="402"/>
      <c r="L2" s="402"/>
      <c r="M2" s="402"/>
      <c r="N2" s="402"/>
      <c r="O2" s="402"/>
      <c r="P2" s="402"/>
      <c r="Q2" s="402"/>
      <c r="R2" s="402"/>
    </row>
    <row r="3" spans="1:18" ht="15.75" customHeight="1">
      <c r="A3" s="373"/>
      <c r="B3" s="373"/>
      <c r="C3" s="373"/>
      <c r="D3" s="373"/>
      <c r="E3" s="373"/>
      <c r="F3" s="373"/>
      <c r="G3" s="373"/>
      <c r="H3" s="373"/>
      <c r="I3" s="373"/>
      <c r="J3" s="373"/>
      <c r="K3" s="373"/>
      <c r="L3" s="373"/>
      <c r="M3" s="373"/>
      <c r="N3" s="373"/>
      <c r="O3" s="373"/>
      <c r="P3" s="373"/>
      <c r="Q3" s="373"/>
      <c r="R3" s="373"/>
    </row>
    <row r="5" ht="12.75">
      <c r="A5" s="124" t="s">
        <v>507</v>
      </c>
    </row>
    <row r="6" spans="1:18" ht="38.25">
      <c r="A6" s="248" t="s">
        <v>497</v>
      </c>
      <c r="B6" s="309" t="s">
        <v>250</v>
      </c>
      <c r="C6" s="403" t="s">
        <v>61</v>
      </c>
      <c r="D6" s="404"/>
      <c r="E6" s="405" t="s">
        <v>472</v>
      </c>
      <c r="F6" s="404"/>
      <c r="G6" s="260" t="s">
        <v>59</v>
      </c>
      <c r="H6" s="403" t="s">
        <v>485</v>
      </c>
      <c r="I6" s="404"/>
      <c r="J6" s="403" t="s">
        <v>54</v>
      </c>
      <c r="K6" s="404"/>
      <c r="L6" s="403" t="s">
        <v>382</v>
      </c>
      <c r="M6" s="404"/>
      <c r="N6" s="260" t="s">
        <v>260</v>
      </c>
      <c r="P6" s="260" t="s">
        <v>270</v>
      </c>
      <c r="Q6" s="260" t="s">
        <v>467</v>
      </c>
      <c r="R6" s="260" t="s">
        <v>468</v>
      </c>
    </row>
    <row r="7" spans="1:18" ht="17.25" customHeight="1">
      <c r="A7" s="249"/>
      <c r="B7" s="250" t="s">
        <v>492</v>
      </c>
      <c r="C7" s="371" t="s">
        <v>492</v>
      </c>
      <c r="D7" s="260" t="s">
        <v>493</v>
      </c>
      <c r="E7" s="250" t="s">
        <v>492</v>
      </c>
      <c r="F7" s="250" t="s">
        <v>493</v>
      </c>
      <c r="G7" s="258" t="s">
        <v>492</v>
      </c>
      <c r="H7" s="250" t="s">
        <v>492</v>
      </c>
      <c r="I7" s="260" t="s">
        <v>493</v>
      </c>
      <c r="J7" s="260" t="s">
        <v>492</v>
      </c>
      <c r="K7" s="258" t="s">
        <v>493</v>
      </c>
      <c r="L7" s="250" t="s">
        <v>492</v>
      </c>
      <c r="M7" s="250" t="s">
        <v>493</v>
      </c>
      <c r="N7" s="266" t="s">
        <v>492</v>
      </c>
      <c r="P7" s="250" t="s">
        <v>492</v>
      </c>
      <c r="Q7" s="250" t="s">
        <v>492</v>
      </c>
      <c r="R7" s="250" t="s">
        <v>492</v>
      </c>
    </row>
    <row r="8" spans="1:18" ht="12.75">
      <c r="A8" s="247" t="s">
        <v>95</v>
      </c>
      <c r="B8" s="252">
        <v>0</v>
      </c>
      <c r="C8" s="253">
        <f>'City Dev'!F40</f>
        <v>76</v>
      </c>
      <c r="D8" s="252">
        <f>'City Dev'!L40</f>
        <v>-1</v>
      </c>
      <c r="E8" s="252">
        <f>'City Dev'!F34</f>
        <v>-33</v>
      </c>
      <c r="F8" s="259">
        <f>'City Dev'!L34</f>
        <v>1</v>
      </c>
      <c r="G8" s="253">
        <v>0</v>
      </c>
      <c r="H8" s="252">
        <f>'City Dev'!F20</f>
        <v>-140</v>
      </c>
      <c r="I8" s="252">
        <v>0</v>
      </c>
      <c r="J8" s="252">
        <f>'City Dev'!F27</f>
        <v>-50</v>
      </c>
      <c r="K8" s="259">
        <f>'City Dev'!L27</f>
        <v>1</v>
      </c>
      <c r="L8" s="252">
        <v>0</v>
      </c>
      <c r="M8" s="253">
        <v>0</v>
      </c>
      <c r="N8" s="267">
        <f>SUM(B8,C8,E8,G8,H8,J8,L8)</f>
        <v>-147</v>
      </c>
      <c r="P8" s="252">
        <f>PCC!F45</f>
        <v>1314.269</v>
      </c>
      <c r="Q8" s="252">
        <f>PCC!F46</f>
        <v>1204.269</v>
      </c>
      <c r="R8" s="252">
        <f>Q8-P8</f>
        <v>-110</v>
      </c>
    </row>
    <row r="9" spans="1:18" ht="12.75">
      <c r="A9" s="247" t="s">
        <v>405</v>
      </c>
      <c r="B9" s="252">
        <v>0</v>
      </c>
      <c r="C9" s="253">
        <f>'Corp Prop'!F28</f>
        <v>186</v>
      </c>
      <c r="D9" s="252">
        <v>0</v>
      </c>
      <c r="E9" s="252">
        <f>'Corp Prop'!F18</f>
        <v>-133</v>
      </c>
      <c r="F9" s="259">
        <f>'Corp Prop'!L18</f>
        <v>2</v>
      </c>
      <c r="G9" s="253">
        <f>'Corp Prop'!F33</f>
        <v>2</v>
      </c>
      <c r="H9" s="252">
        <f>'Corp Prop'!F11</f>
        <v>-636</v>
      </c>
      <c r="I9" s="252">
        <v>0</v>
      </c>
      <c r="J9" s="252">
        <v>0</v>
      </c>
      <c r="K9" s="259">
        <v>0</v>
      </c>
      <c r="L9" s="252">
        <v>0</v>
      </c>
      <c r="M9" s="253">
        <v>0</v>
      </c>
      <c r="N9" s="268">
        <f aca="true" t="shared" si="0" ref="N9:N20">SUM(B9,C9,E9,G9,H9,J9,L9)</f>
        <v>-581</v>
      </c>
      <c r="P9" s="252">
        <f>'Bus Imp &amp; Tech'!F41</f>
        <v>3685.495</v>
      </c>
      <c r="Q9" s="302">
        <f>'Bus Imp &amp; Tech'!F42</f>
        <v>3745.095</v>
      </c>
      <c r="R9" s="252">
        <f aca="true" t="shared" si="1" ref="R9:R20">Q9-P9</f>
        <v>59.59999999999991</v>
      </c>
    </row>
    <row r="10" spans="1:18" ht="12.75">
      <c r="A10" s="247" t="s">
        <v>406</v>
      </c>
      <c r="B10" s="252">
        <v>0</v>
      </c>
      <c r="C10" s="253">
        <v>0</v>
      </c>
      <c r="D10" s="252">
        <v>0</v>
      </c>
      <c r="E10" s="252">
        <f>Housing!F15</f>
        <v>-213</v>
      </c>
      <c r="F10" s="259">
        <f>Housing!L15</f>
        <v>3</v>
      </c>
      <c r="G10" s="253">
        <v>0</v>
      </c>
      <c r="H10" s="252">
        <v>0</v>
      </c>
      <c r="I10" s="252">
        <v>0</v>
      </c>
      <c r="J10" s="252">
        <v>0</v>
      </c>
      <c r="K10" s="259">
        <v>0</v>
      </c>
      <c r="L10" s="252">
        <v>0</v>
      </c>
      <c r="M10" s="253">
        <v>0</v>
      </c>
      <c r="N10" s="268">
        <f t="shared" si="0"/>
        <v>-213</v>
      </c>
      <c r="P10" s="252">
        <f>'City Dev'!F46</f>
        <v>891.6980000000001</v>
      </c>
      <c r="Q10" s="252">
        <f>'City Dev'!F47</f>
        <v>917.698</v>
      </c>
      <c r="R10" s="252">
        <f t="shared" si="1"/>
        <v>25.999999999999886</v>
      </c>
    </row>
    <row r="11" spans="1:18" ht="12.75">
      <c r="A11" s="247" t="s">
        <v>536</v>
      </c>
      <c r="B11" s="252">
        <v>0</v>
      </c>
      <c r="C11" s="253">
        <v>0</v>
      </c>
      <c r="D11" s="252">
        <v>0</v>
      </c>
      <c r="E11" s="252">
        <f>Finance!F18</f>
        <v>-125</v>
      </c>
      <c r="F11" s="259">
        <v>0</v>
      </c>
      <c r="G11" s="253">
        <v>0</v>
      </c>
      <c r="H11" s="252">
        <v>0</v>
      </c>
      <c r="I11" s="252">
        <v>0</v>
      </c>
      <c r="J11" s="252">
        <f>Finance!F10</f>
        <v>-60</v>
      </c>
      <c r="K11" s="253">
        <v>0</v>
      </c>
      <c r="L11" s="252">
        <v>0</v>
      </c>
      <c r="M11" s="253">
        <v>0</v>
      </c>
      <c r="N11" s="268">
        <f t="shared" si="0"/>
        <v>-185</v>
      </c>
      <c r="P11" s="252">
        <f>'Env Dev'!F43</f>
        <v>2358.781</v>
      </c>
      <c r="Q11" s="252">
        <f>'Env Dev'!F44</f>
        <v>2396.781</v>
      </c>
      <c r="R11" s="252">
        <f t="shared" si="1"/>
        <v>38</v>
      </c>
    </row>
    <row r="12" spans="1:18" ht="12.75">
      <c r="A12" s="299" t="s">
        <v>494</v>
      </c>
      <c r="B12" s="252">
        <f>'Bus Imp &amp; Tech'!F24</f>
        <v>88</v>
      </c>
      <c r="C12" s="253">
        <f>'Bus Imp &amp; Tech'!F29</f>
        <v>10</v>
      </c>
      <c r="D12" s="252">
        <v>0</v>
      </c>
      <c r="E12" s="252">
        <f>'Bus Imp &amp; Tech'!F18</f>
        <v>-51</v>
      </c>
      <c r="F12" s="259">
        <v>0</v>
      </c>
      <c r="G12" s="253">
        <v>0</v>
      </c>
      <c r="H12" s="252">
        <v>0</v>
      </c>
      <c r="I12" s="252">
        <v>0</v>
      </c>
      <c r="J12" s="252">
        <v>0</v>
      </c>
      <c r="K12" s="253">
        <v>0</v>
      </c>
      <c r="L12" s="252">
        <v>0</v>
      </c>
      <c r="M12" s="253">
        <v>0</v>
      </c>
      <c r="N12" s="268">
        <f t="shared" si="0"/>
        <v>47</v>
      </c>
      <c r="P12" s="252">
        <f>Housing!F21</f>
        <v>3065.096</v>
      </c>
      <c r="Q12" s="252">
        <f>Housing!F22</f>
        <v>3165.096</v>
      </c>
      <c r="R12" s="252">
        <f t="shared" si="1"/>
        <v>100</v>
      </c>
    </row>
    <row r="13" spans="1:18" ht="12.75">
      <c r="A13" s="247" t="s">
        <v>495</v>
      </c>
      <c r="B13" s="252">
        <v>0</v>
      </c>
      <c r="C13" s="253">
        <f>'Cust Serv'!F33</f>
        <v>368</v>
      </c>
      <c r="D13" s="252">
        <v>0</v>
      </c>
      <c r="E13" s="252">
        <f>'Cust Serv'!F17</f>
        <v>-30</v>
      </c>
      <c r="F13" s="259">
        <f>'Cust Serv'!L17</f>
        <v>1</v>
      </c>
      <c r="G13" s="253">
        <f>'Cust Serv'!F24</f>
        <v>-73</v>
      </c>
      <c r="H13" s="252">
        <f>'Cust Serv'!F10</f>
        <v>-13</v>
      </c>
      <c r="I13" s="252">
        <v>0</v>
      </c>
      <c r="J13" s="252">
        <v>0</v>
      </c>
      <c r="K13" s="253">
        <v>0</v>
      </c>
      <c r="L13" s="252">
        <v>0</v>
      </c>
      <c r="M13" s="253">
        <v>0</v>
      </c>
      <c r="N13" s="268">
        <f t="shared" si="0"/>
        <v>252</v>
      </c>
      <c r="P13" s="252">
        <f>'Corp Prop'!F39</f>
        <v>-4314.45</v>
      </c>
      <c r="Q13" s="252">
        <f>'Corp Prop'!F40</f>
        <v>-3906.45</v>
      </c>
      <c r="R13" s="252">
        <f t="shared" si="1"/>
        <v>408</v>
      </c>
    </row>
    <row r="14" spans="1:18" ht="12.75">
      <c r="A14" s="247" t="s">
        <v>461</v>
      </c>
      <c r="B14" s="252">
        <v>0</v>
      </c>
      <c r="C14" s="253">
        <f>'HR &amp; Fac'!F38</f>
        <v>186</v>
      </c>
      <c r="D14" s="252">
        <f>'HR &amp; Fac'!L38</f>
        <v>1</v>
      </c>
      <c r="E14" s="252">
        <f>'HR &amp; Fac'!F22</f>
        <v>-72</v>
      </c>
      <c r="F14" s="259">
        <v>0</v>
      </c>
      <c r="G14" s="253">
        <f>'HR &amp; Fac'!F43</f>
        <v>20</v>
      </c>
      <c r="H14" s="252">
        <f>'HR &amp; Fac'!F12</f>
        <v>84</v>
      </c>
      <c r="I14" s="252">
        <v>0</v>
      </c>
      <c r="J14" s="252">
        <f>'HR &amp; Fac'!F28</f>
        <v>-26</v>
      </c>
      <c r="K14" s="253">
        <f>'HR &amp; Fac'!L28</f>
        <v>1</v>
      </c>
      <c r="L14" s="252">
        <v>0</v>
      </c>
      <c r="M14" s="253">
        <v>0</v>
      </c>
      <c r="N14" s="268">
        <f t="shared" si="0"/>
        <v>192</v>
      </c>
      <c r="P14" s="252">
        <f>'Cust Serv'!F39</f>
        <v>2787.929</v>
      </c>
      <c r="Q14" s="252">
        <f>'Cust Serv'!F40</f>
        <v>2338.929</v>
      </c>
      <c r="R14" s="252">
        <f t="shared" si="1"/>
        <v>-449</v>
      </c>
    </row>
    <row r="15" spans="1:18" ht="12.75">
      <c r="A15" s="247" t="s">
        <v>496</v>
      </c>
      <c r="B15" s="252">
        <v>0</v>
      </c>
      <c r="C15" s="253">
        <f>'L&amp;G'!F33</f>
        <v>110</v>
      </c>
      <c r="D15" s="252">
        <v>0</v>
      </c>
      <c r="E15" s="252">
        <f>'L&amp;G'!F21</f>
        <v>-45</v>
      </c>
      <c r="F15" s="259">
        <f>'L&amp;G'!L21</f>
        <v>0.6</v>
      </c>
      <c r="G15" s="253">
        <f>'L&amp;G'!F25</f>
        <v>-14</v>
      </c>
      <c r="H15" s="252">
        <f>'L&amp;G'!F10</f>
        <v>-5</v>
      </c>
      <c r="I15" s="252">
        <v>0</v>
      </c>
      <c r="J15" s="252">
        <v>0</v>
      </c>
      <c r="K15" s="253">
        <v>0</v>
      </c>
      <c r="L15" s="252">
        <v>0</v>
      </c>
      <c r="M15" s="253">
        <v>0</v>
      </c>
      <c r="N15" s="268">
        <f t="shared" si="0"/>
        <v>46</v>
      </c>
      <c r="P15" s="252">
        <f>'City Leisure'!F59</f>
        <v>3176.12</v>
      </c>
      <c r="Q15" s="252">
        <f>'City Leisure'!F60</f>
        <v>3192.25</v>
      </c>
      <c r="R15" s="252">
        <f t="shared" si="1"/>
        <v>16.13000000000011</v>
      </c>
    </row>
    <row r="16" spans="1:18" ht="12.75">
      <c r="A16" s="299" t="s">
        <v>127</v>
      </c>
      <c r="B16" s="252">
        <v>0</v>
      </c>
      <c r="C16" s="253">
        <v>0</v>
      </c>
      <c r="D16" s="252">
        <v>0</v>
      </c>
      <c r="E16" s="252">
        <f>'Env Dev'!F37</f>
        <v>-115</v>
      </c>
      <c r="F16" s="259">
        <f>'Env Dev'!L37</f>
        <v>2</v>
      </c>
      <c r="G16" s="253">
        <f>'Env Dev'!F31</f>
        <v>-73</v>
      </c>
      <c r="H16" s="252">
        <f>'Env Dev'!F13</f>
        <v>-7</v>
      </c>
      <c r="I16" s="252">
        <v>0</v>
      </c>
      <c r="J16" s="252">
        <f>'Env Dev'!F19</f>
        <v>-54</v>
      </c>
      <c r="K16" s="253">
        <f>'Env Dev'!L19</f>
        <v>1.3</v>
      </c>
      <c r="L16" s="252">
        <f>'Env Dev'!F26</f>
        <v>3</v>
      </c>
      <c r="M16" s="253">
        <v>0</v>
      </c>
      <c r="N16" s="268">
        <f t="shared" si="0"/>
        <v>-246</v>
      </c>
      <c r="P16" s="252">
        <f>'Direct Services'!F76</f>
        <v>-1779.205</v>
      </c>
      <c r="Q16" s="252">
        <f>'Direct Services'!F77</f>
        <v>-1381.955</v>
      </c>
      <c r="R16" s="252">
        <f t="shared" si="1"/>
        <v>397.25</v>
      </c>
    </row>
    <row r="17" spans="1:18" ht="12.75">
      <c r="A17" s="299" t="s">
        <v>253</v>
      </c>
      <c r="B17" s="252">
        <f>'Direct Services'!F11</f>
        <v>166</v>
      </c>
      <c r="C17" s="253">
        <f>'Direct Services'!F58</f>
        <v>371</v>
      </c>
      <c r="D17" s="252">
        <f>'Direct Services'!L58</f>
        <v>-0.32999999999999996</v>
      </c>
      <c r="E17" s="252">
        <f>'Direct Services'!F44</f>
        <v>-300</v>
      </c>
      <c r="F17" s="259">
        <f>'Direct Services'!L44</f>
        <v>6</v>
      </c>
      <c r="G17" s="253">
        <f>'Direct Services'!F70</f>
        <v>11</v>
      </c>
      <c r="H17" s="252">
        <f>'Direct Services'!F31</f>
        <v>-899</v>
      </c>
      <c r="I17" s="252">
        <f>'Direct Services'!L31</f>
        <v>-4</v>
      </c>
      <c r="J17" s="252">
        <v>0</v>
      </c>
      <c r="K17" s="259">
        <v>0</v>
      </c>
      <c r="L17" s="252">
        <v>0</v>
      </c>
      <c r="M17" s="253">
        <v>0</v>
      </c>
      <c r="N17" s="268">
        <f t="shared" si="0"/>
        <v>-651</v>
      </c>
      <c r="P17" s="252">
        <f>'HR &amp; Fac'!F49</f>
        <v>1336.402</v>
      </c>
      <c r="Q17" s="252">
        <f>'HR &amp; Fac'!F50</f>
        <v>1043.102</v>
      </c>
      <c r="R17" s="252">
        <f t="shared" si="1"/>
        <v>-293.29999999999995</v>
      </c>
    </row>
    <row r="18" spans="1:18" ht="12.75">
      <c r="A18" s="247" t="s">
        <v>414</v>
      </c>
      <c r="B18" s="252">
        <f>'City Leisure'!F40</f>
        <v>12</v>
      </c>
      <c r="C18" s="253">
        <f>'City Leisure'!F45</f>
        <v>8</v>
      </c>
      <c r="D18" s="252">
        <v>0</v>
      </c>
      <c r="E18" s="252">
        <f>'City Leisure'!F35</f>
        <v>-133</v>
      </c>
      <c r="F18" s="259">
        <v>0</v>
      </c>
      <c r="G18" s="253">
        <v>0</v>
      </c>
      <c r="H18" s="252">
        <f>'City Leisure'!F19</f>
        <v>-34</v>
      </c>
      <c r="I18" s="252">
        <v>0</v>
      </c>
      <c r="J18" s="252">
        <v>0</v>
      </c>
      <c r="K18" s="259">
        <v>0</v>
      </c>
      <c r="L18" s="252">
        <f>'City Leisure'!F53</f>
        <v>-34</v>
      </c>
      <c r="M18" s="253">
        <v>0</v>
      </c>
      <c r="N18" s="268">
        <f t="shared" si="0"/>
        <v>-181</v>
      </c>
      <c r="P18" s="252">
        <f>Finance!F24</f>
        <v>2023.8200000000002</v>
      </c>
      <c r="Q18" s="252">
        <f>Finance!F25</f>
        <v>2077.82</v>
      </c>
      <c r="R18" s="252">
        <f t="shared" si="1"/>
        <v>54</v>
      </c>
    </row>
    <row r="19" spans="1:22" ht="12.75">
      <c r="A19" s="247" t="s">
        <v>416</v>
      </c>
      <c r="B19" s="252">
        <v>0</v>
      </c>
      <c r="C19" s="253">
        <v>0</v>
      </c>
      <c r="D19" s="252">
        <v>0</v>
      </c>
      <c r="E19" s="252">
        <f>'Comm Dev Team'!F12</f>
        <v>-44</v>
      </c>
      <c r="F19" s="259">
        <f>'Comm Dev Team'!L12</f>
        <v>1</v>
      </c>
      <c r="G19" s="253">
        <v>0</v>
      </c>
      <c r="H19" s="252">
        <v>0</v>
      </c>
      <c r="I19" s="252">
        <v>0</v>
      </c>
      <c r="J19" s="252">
        <v>0</v>
      </c>
      <c r="K19" s="259">
        <v>0</v>
      </c>
      <c r="L19" s="252">
        <f>'Comm Dev Team'!F17</f>
        <v>30</v>
      </c>
      <c r="M19" s="253">
        <v>0</v>
      </c>
      <c r="N19" s="268">
        <f t="shared" si="0"/>
        <v>-14</v>
      </c>
      <c r="P19" s="252">
        <f>'L&amp;G'!F39</f>
        <v>2493.863</v>
      </c>
      <c r="Q19" s="252">
        <f>'L&amp;G'!F40</f>
        <v>2398.863</v>
      </c>
      <c r="R19" s="252">
        <f t="shared" si="1"/>
        <v>-95</v>
      </c>
      <c r="T19" s="315" t="s">
        <v>447</v>
      </c>
      <c r="U19" s="316"/>
      <c r="V19" s="317"/>
    </row>
    <row r="20" spans="1:22" ht="12.75">
      <c r="A20" s="247" t="s">
        <v>124</v>
      </c>
      <c r="B20" s="252">
        <v>0</v>
      </c>
      <c r="C20" s="253">
        <f>PCC!F34</f>
        <v>-32</v>
      </c>
      <c r="D20" s="252">
        <v>0</v>
      </c>
      <c r="E20" s="254">
        <v>0</v>
      </c>
      <c r="F20" s="259">
        <v>0</v>
      </c>
      <c r="G20" s="253">
        <f>PCC!F27</f>
        <v>-30</v>
      </c>
      <c r="H20" s="252">
        <f>PCC!F15</f>
        <v>-42</v>
      </c>
      <c r="I20" s="252">
        <v>0</v>
      </c>
      <c r="J20" s="252">
        <f>PCC!F22</f>
        <v>-19</v>
      </c>
      <c r="K20" s="259">
        <v>0</v>
      </c>
      <c r="L20" s="252">
        <f>PCC!F39</f>
        <v>60</v>
      </c>
      <c r="M20" s="253">
        <v>0</v>
      </c>
      <c r="N20" s="268">
        <f t="shared" si="0"/>
        <v>-63</v>
      </c>
      <c r="P20" s="252">
        <f>'Comm Dev Team'!F23</f>
        <v>2873.939</v>
      </c>
      <c r="Q20" s="252">
        <f>'Comm Dev Team'!F24</f>
        <v>2843.939</v>
      </c>
      <c r="R20" s="252">
        <f t="shared" si="1"/>
        <v>-30</v>
      </c>
      <c r="T20" s="318" t="s">
        <v>448</v>
      </c>
      <c r="U20" s="319">
        <f>'Corp Prop'!F35+Housing!F17+'City Dev'!F42+'HR &amp; Fac'!F45+'L&amp;G'!F35+'Cust Serv'!F35+Finance!F20+'Bus Imp &amp; Tech'!F37+'Direct Services'!F72+'City Leisure'!F55+'Env Dev'!F39+'Comm Dev Team'!F19+PCC!F41-N21</f>
        <v>0</v>
      </c>
      <c r="V20" s="317"/>
    </row>
    <row r="21" spans="1:26" s="124" customFormat="1" ht="12.75">
      <c r="A21" s="251" t="s">
        <v>43</v>
      </c>
      <c r="B21" s="255">
        <f>SUM(B8:B20)</f>
        <v>266</v>
      </c>
      <c r="C21" s="256">
        <f aca="true" t="shared" si="2" ref="C21:M21">SUM(C8:C20)</f>
        <v>1283</v>
      </c>
      <c r="D21" s="255">
        <f t="shared" si="2"/>
        <v>-0.32999999999999996</v>
      </c>
      <c r="E21" s="255">
        <f t="shared" si="2"/>
        <v>-1294</v>
      </c>
      <c r="F21" s="255">
        <f t="shared" si="2"/>
        <v>16.6</v>
      </c>
      <c r="G21" s="256">
        <f t="shared" si="2"/>
        <v>-157</v>
      </c>
      <c r="H21" s="255">
        <f t="shared" si="2"/>
        <v>-1692</v>
      </c>
      <c r="I21" s="255">
        <f t="shared" si="2"/>
        <v>-4</v>
      </c>
      <c r="J21" s="255">
        <f t="shared" si="2"/>
        <v>-209</v>
      </c>
      <c r="K21" s="269">
        <f t="shared" si="2"/>
        <v>3.3</v>
      </c>
      <c r="L21" s="255">
        <f t="shared" si="2"/>
        <v>59</v>
      </c>
      <c r="M21" s="265">
        <f t="shared" si="2"/>
        <v>0</v>
      </c>
      <c r="N21" s="257">
        <f>SUM(B21,C21,E21,G21,H21,J21,L21)</f>
        <v>-1744</v>
      </c>
      <c r="P21" s="255">
        <f>SUM(P8:P20)</f>
        <v>19913.756999999998</v>
      </c>
      <c r="Q21" s="255">
        <f>SUM(Q8:Q20)</f>
        <v>20035.437</v>
      </c>
      <c r="R21" s="255">
        <f>SUM(R8:R20)</f>
        <v>121.67999999999995</v>
      </c>
      <c r="T21" s="318" t="s">
        <v>449</v>
      </c>
      <c r="U21" s="319">
        <f>'Corp Prop'!L35+Housing!L17+'City Dev'!L42+'HR &amp; Fac'!L45+'L&amp;G'!L35+'Cust Serv'!L35+Finance!L20+'Bus Imp &amp; Tech'!L37+'Direct Services'!L72+'City Leisure'!L55+'Env Dev'!L39+'Comm Dev Team'!L19+PCC!L41-F21-I21-K21-M21-D21</f>
        <v>-9.992007221626409E-16</v>
      </c>
      <c r="V21" s="317"/>
      <c r="W21" s="320"/>
      <c r="X21" s="320"/>
      <c r="Y21" s="320"/>
      <c r="Z21" s="320"/>
    </row>
    <row r="22" spans="1:26" s="262" customFormat="1" ht="12.75" hidden="1">
      <c r="A22" s="262" t="s">
        <v>226</v>
      </c>
      <c r="B22" s="263">
        <v>161.6</v>
      </c>
      <c r="C22" s="263">
        <v>3.2</v>
      </c>
      <c r="D22" s="263"/>
      <c r="E22" s="263">
        <v>-636.37</v>
      </c>
      <c r="F22" s="263"/>
      <c r="G22" s="263">
        <v>-205</v>
      </c>
      <c r="H22" s="263">
        <v>-655.75</v>
      </c>
      <c r="I22" s="263"/>
      <c r="J22" s="263">
        <v>-241</v>
      </c>
      <c r="K22" s="263"/>
      <c r="L22" s="263">
        <v>-49</v>
      </c>
      <c r="M22" s="263"/>
      <c r="N22" s="264">
        <f>SUM(B22,C22,E22,G22,H22,J22,L22)</f>
        <v>-1622.3200000000002</v>
      </c>
      <c r="P22" s="263"/>
      <c r="Q22" s="263"/>
      <c r="R22" s="263"/>
      <c r="T22" s="317"/>
      <c r="U22" s="317"/>
      <c r="V22" s="317"/>
      <c r="W22" s="317"/>
      <c r="X22" s="317"/>
      <c r="Y22" s="317"/>
      <c r="Z22" s="317"/>
    </row>
    <row r="23" spans="1:26" s="262" customFormat="1" ht="12.75" hidden="1">
      <c r="A23" s="262" t="s">
        <v>227</v>
      </c>
      <c r="B23" s="263">
        <f>B21-B22</f>
        <v>104.4</v>
      </c>
      <c r="C23" s="263">
        <f>C21-C22</f>
        <v>1279.8</v>
      </c>
      <c r="D23" s="263"/>
      <c r="E23" s="263">
        <f>E21-E22</f>
        <v>-657.63</v>
      </c>
      <c r="F23" s="263"/>
      <c r="G23" s="263">
        <f>G21-G22</f>
        <v>48</v>
      </c>
      <c r="H23" s="263">
        <f>H21-H22</f>
        <v>-1036.25</v>
      </c>
      <c r="I23" s="263"/>
      <c r="J23" s="263">
        <f>J21-J22</f>
        <v>32</v>
      </c>
      <c r="K23" s="263"/>
      <c r="L23" s="263">
        <f>L21-L22</f>
        <v>108</v>
      </c>
      <c r="M23" s="263"/>
      <c r="N23" s="264">
        <f>SUM(B23,C23,E23,G23,H23,J23,L23)</f>
        <v>-121.67999999999995</v>
      </c>
      <c r="P23" s="263"/>
      <c r="Q23" s="263"/>
      <c r="R23" s="263"/>
      <c r="T23" s="317"/>
      <c r="U23" s="317"/>
      <c r="V23" s="317"/>
      <c r="W23" s="317"/>
      <c r="X23" s="317"/>
      <c r="Y23" s="317"/>
      <c r="Z23" s="317"/>
    </row>
    <row r="25" ht="12.75">
      <c r="A25" s="124" t="s">
        <v>509</v>
      </c>
    </row>
    <row r="26" spans="1:18" ht="38.25">
      <c r="A26" s="248" t="s">
        <v>497</v>
      </c>
      <c r="B26" s="260" t="s">
        <v>250</v>
      </c>
      <c r="C26" s="403" t="s">
        <v>61</v>
      </c>
      <c r="D26" s="404"/>
      <c r="E26" s="403" t="s">
        <v>472</v>
      </c>
      <c r="F26" s="404"/>
      <c r="G26" s="260" t="s">
        <v>59</v>
      </c>
      <c r="H26" s="403" t="s">
        <v>485</v>
      </c>
      <c r="I26" s="404"/>
      <c r="J26" s="403" t="s">
        <v>54</v>
      </c>
      <c r="K26" s="404"/>
      <c r="L26" s="403" t="s">
        <v>382</v>
      </c>
      <c r="M26" s="404"/>
      <c r="N26" s="260" t="s">
        <v>260</v>
      </c>
      <c r="P26" s="260" t="s">
        <v>270</v>
      </c>
      <c r="Q26" s="260" t="s">
        <v>467</v>
      </c>
      <c r="R26" s="260" t="s">
        <v>468</v>
      </c>
    </row>
    <row r="27" spans="1:18" ht="17.25" customHeight="1">
      <c r="A27" s="249"/>
      <c r="B27" s="250" t="s">
        <v>492</v>
      </c>
      <c r="C27" s="371" t="s">
        <v>492</v>
      </c>
      <c r="D27" s="260" t="s">
        <v>493</v>
      </c>
      <c r="E27" s="250" t="s">
        <v>492</v>
      </c>
      <c r="F27" s="260" t="s">
        <v>493</v>
      </c>
      <c r="G27" s="258" t="s">
        <v>492</v>
      </c>
      <c r="H27" s="250" t="s">
        <v>492</v>
      </c>
      <c r="I27" s="250" t="s">
        <v>493</v>
      </c>
      <c r="J27" s="250" t="s">
        <v>492</v>
      </c>
      <c r="K27" s="250" t="s">
        <v>493</v>
      </c>
      <c r="L27" s="250" t="s">
        <v>492</v>
      </c>
      <c r="M27" s="250" t="s">
        <v>493</v>
      </c>
      <c r="N27" s="250" t="s">
        <v>492</v>
      </c>
      <c r="P27" s="250" t="s">
        <v>492</v>
      </c>
      <c r="Q27" s="250" t="s">
        <v>492</v>
      </c>
      <c r="R27" s="250" t="s">
        <v>492</v>
      </c>
    </row>
    <row r="28" spans="1:19" ht="12.75">
      <c r="A28" s="247" t="s">
        <v>95</v>
      </c>
      <c r="B28" s="252">
        <v>0</v>
      </c>
      <c r="C28" s="253">
        <v>0</v>
      </c>
      <c r="D28" s="252">
        <v>0</v>
      </c>
      <c r="E28" s="252">
        <f>'City Dev'!G34</f>
        <v>-48</v>
      </c>
      <c r="F28" s="252">
        <f>'City Dev'!M34</f>
        <v>1</v>
      </c>
      <c r="G28" s="253">
        <v>0</v>
      </c>
      <c r="H28" s="252">
        <f>'City Dev'!G20</f>
        <v>-5</v>
      </c>
      <c r="I28" s="252">
        <v>0</v>
      </c>
      <c r="J28" s="252">
        <f>'City Dev'!G27</f>
        <v>-79</v>
      </c>
      <c r="K28" s="252">
        <f>'City Dev'!M27</f>
        <v>1.5</v>
      </c>
      <c r="L28" s="252">
        <v>0</v>
      </c>
      <c r="M28" s="259">
        <v>0</v>
      </c>
      <c r="N28" s="267">
        <f>SUM(B28,C28,E28,G28,H28,J28,L28)</f>
        <v>-132</v>
      </c>
      <c r="P28" s="252">
        <f>PCC!G45</f>
        <v>1281.269</v>
      </c>
      <c r="Q28" s="252">
        <f>PCC!G46</f>
        <v>1180.769</v>
      </c>
      <c r="R28" s="252">
        <f aca="true" t="shared" si="3" ref="R28:R40">Q28-P28</f>
        <v>-100.5</v>
      </c>
      <c r="S28" s="138"/>
    </row>
    <row r="29" spans="1:19" ht="12.75">
      <c r="A29" s="247" t="s">
        <v>405</v>
      </c>
      <c r="B29" s="252">
        <v>0</v>
      </c>
      <c r="C29" s="253">
        <f>'Corp Prop'!G28</f>
        <v>57</v>
      </c>
      <c r="D29" s="252">
        <v>0</v>
      </c>
      <c r="E29" s="252">
        <f>'Corp Prop'!G18</f>
        <v>-82</v>
      </c>
      <c r="F29" s="252">
        <f>'Corp Prop'!M18</f>
        <v>1</v>
      </c>
      <c r="G29" s="253">
        <f>'Corp Prop'!G33</f>
        <v>2</v>
      </c>
      <c r="H29" s="252">
        <f>'Corp Prop'!G11</f>
        <v>-382</v>
      </c>
      <c r="I29" s="253">
        <v>0</v>
      </c>
      <c r="J29" s="252">
        <v>0</v>
      </c>
      <c r="K29" s="252">
        <v>0</v>
      </c>
      <c r="L29" s="252">
        <v>0</v>
      </c>
      <c r="M29" s="253">
        <v>0</v>
      </c>
      <c r="N29" s="268">
        <f aca="true" t="shared" si="4" ref="N29:N43">SUM(B29,C29,E29,G29,H29,J29,L29)</f>
        <v>-405</v>
      </c>
      <c r="P29" s="252">
        <f>'Bus Imp &amp; Tech'!G41</f>
        <v>3688.495</v>
      </c>
      <c r="Q29" s="302">
        <f>'Bus Imp &amp; Tech'!G42</f>
        <v>3808.495</v>
      </c>
      <c r="R29" s="252">
        <f t="shared" si="3"/>
        <v>120</v>
      </c>
      <c r="S29" s="138"/>
    </row>
    <row r="30" spans="1:19" ht="12.75">
      <c r="A30" s="247" t="s">
        <v>406</v>
      </c>
      <c r="B30" s="252">
        <v>0</v>
      </c>
      <c r="C30" s="253">
        <v>0</v>
      </c>
      <c r="D30" s="252">
        <v>0</v>
      </c>
      <c r="E30" s="252">
        <f>Housing!G15</f>
        <v>-51</v>
      </c>
      <c r="F30" s="252">
        <f>Housing!M15</f>
        <v>1</v>
      </c>
      <c r="G30" s="253">
        <v>0</v>
      </c>
      <c r="H30" s="252">
        <v>0</v>
      </c>
      <c r="I30" s="253">
        <v>0</v>
      </c>
      <c r="J30" s="252">
        <v>0</v>
      </c>
      <c r="K30" s="252">
        <v>0</v>
      </c>
      <c r="L30" s="252">
        <v>0</v>
      </c>
      <c r="M30" s="253">
        <v>0</v>
      </c>
      <c r="N30" s="268">
        <f t="shared" si="4"/>
        <v>-51</v>
      </c>
      <c r="P30" s="252">
        <f>'City Dev'!G46</f>
        <v>759.6980000000001</v>
      </c>
      <c r="Q30" s="252">
        <f>'City Dev'!G47</f>
        <v>879.698</v>
      </c>
      <c r="R30" s="252">
        <f t="shared" si="3"/>
        <v>119.99999999999989</v>
      </c>
      <c r="S30" s="138"/>
    </row>
    <row r="31" spans="1:19" ht="12.75">
      <c r="A31" s="247" t="s">
        <v>536</v>
      </c>
      <c r="B31" s="252">
        <v>0</v>
      </c>
      <c r="C31" s="253">
        <v>0</v>
      </c>
      <c r="D31" s="252">
        <v>0</v>
      </c>
      <c r="E31" s="252">
        <f>Finance!G18</f>
        <v>-29</v>
      </c>
      <c r="F31" s="252">
        <f>Finance!M18</f>
        <v>1</v>
      </c>
      <c r="G31" s="253">
        <v>0</v>
      </c>
      <c r="H31" s="252">
        <v>0</v>
      </c>
      <c r="I31" s="252">
        <v>0</v>
      </c>
      <c r="J31" s="252">
        <v>0</v>
      </c>
      <c r="K31" s="253">
        <v>0</v>
      </c>
      <c r="L31" s="252">
        <v>0</v>
      </c>
      <c r="M31" s="253">
        <v>0</v>
      </c>
      <c r="N31" s="268">
        <f t="shared" si="4"/>
        <v>-29</v>
      </c>
      <c r="P31" s="252">
        <f>'Env Dev'!G43</f>
        <v>2157.781</v>
      </c>
      <c r="Q31" s="252">
        <f>'Env Dev'!G44</f>
        <v>2191.781</v>
      </c>
      <c r="R31" s="252">
        <f t="shared" si="3"/>
        <v>34</v>
      </c>
      <c r="S31" s="138"/>
    </row>
    <row r="32" spans="1:19" ht="12.75">
      <c r="A32" s="299" t="s">
        <v>494</v>
      </c>
      <c r="B32" s="252">
        <f>'Bus Imp &amp; Tech'!G24</f>
        <v>91</v>
      </c>
      <c r="C32" s="253">
        <v>0</v>
      </c>
      <c r="D32" s="252">
        <v>0</v>
      </c>
      <c r="E32" s="252">
        <f>'Bus Imp &amp; Tech'!G18</f>
        <v>-88</v>
      </c>
      <c r="F32" s="252">
        <v>0</v>
      </c>
      <c r="G32" s="253">
        <v>0</v>
      </c>
      <c r="H32" s="252">
        <v>0</v>
      </c>
      <c r="I32" s="253">
        <v>0</v>
      </c>
      <c r="J32" s="252">
        <v>0</v>
      </c>
      <c r="K32" s="253">
        <v>0</v>
      </c>
      <c r="L32" s="252">
        <v>0</v>
      </c>
      <c r="M32" s="253">
        <v>0</v>
      </c>
      <c r="N32" s="268">
        <f t="shared" si="4"/>
        <v>3</v>
      </c>
      <c r="P32" s="252">
        <f>Housing!G21</f>
        <v>3014.096</v>
      </c>
      <c r="Q32" s="252">
        <f>Housing!G22</f>
        <v>3119.096</v>
      </c>
      <c r="R32" s="252">
        <f t="shared" si="3"/>
        <v>105</v>
      </c>
      <c r="S32" s="138"/>
    </row>
    <row r="33" spans="1:19" ht="12.75">
      <c r="A33" s="247" t="s">
        <v>495</v>
      </c>
      <c r="B33" s="252">
        <v>0</v>
      </c>
      <c r="C33" s="253">
        <f>'Cust Serv'!G33</f>
        <v>0</v>
      </c>
      <c r="D33" s="252">
        <v>0</v>
      </c>
      <c r="E33" s="252">
        <f>'Cust Serv'!G17</f>
        <v>-25</v>
      </c>
      <c r="F33" s="252">
        <f>'Cust Serv'!M17</f>
        <v>1</v>
      </c>
      <c r="G33" s="253">
        <f>'Cust Serv'!G24</f>
        <v>-20</v>
      </c>
      <c r="H33" s="252">
        <f>'Cust Serv'!G10</f>
        <v>-14</v>
      </c>
      <c r="I33" s="253">
        <v>0</v>
      </c>
      <c r="J33" s="252">
        <v>0</v>
      </c>
      <c r="K33" s="253">
        <v>0</v>
      </c>
      <c r="L33" s="252">
        <v>0</v>
      </c>
      <c r="M33" s="253">
        <v>0</v>
      </c>
      <c r="N33" s="268">
        <f t="shared" si="4"/>
        <v>-59</v>
      </c>
      <c r="P33" s="252">
        <f>'Corp Prop'!G39</f>
        <v>-4719.45</v>
      </c>
      <c r="Q33" s="252">
        <f>'Corp Prop'!G40</f>
        <v>-4013.45</v>
      </c>
      <c r="R33" s="252">
        <f t="shared" si="3"/>
        <v>706</v>
      </c>
      <c r="S33" s="138"/>
    </row>
    <row r="34" spans="1:19" ht="12.75">
      <c r="A34" s="247" t="s">
        <v>461</v>
      </c>
      <c r="B34" s="252">
        <v>0</v>
      </c>
      <c r="C34" s="253">
        <f>'HR &amp; Fac'!G38</f>
        <v>30</v>
      </c>
      <c r="D34" s="252">
        <f>'HR &amp; Fac'!M38</f>
        <v>-1</v>
      </c>
      <c r="E34" s="252">
        <f>'HR &amp; Fac'!G22</f>
        <v>-2</v>
      </c>
      <c r="F34" s="252">
        <v>0</v>
      </c>
      <c r="G34" s="253">
        <f>'HR &amp; Fac'!G43</f>
        <v>-10</v>
      </c>
      <c r="H34" s="252">
        <f>'HR &amp; Fac'!G12</f>
        <v>-21</v>
      </c>
      <c r="I34" s="253">
        <v>0</v>
      </c>
      <c r="J34" s="252">
        <f>'HR &amp; Fac'!G28</f>
        <v>-55</v>
      </c>
      <c r="K34" s="253">
        <f>'HR &amp; Fac'!M28</f>
        <v>1</v>
      </c>
      <c r="L34" s="252">
        <v>0</v>
      </c>
      <c r="M34" s="253">
        <v>0</v>
      </c>
      <c r="N34" s="268">
        <f t="shared" si="4"/>
        <v>-58</v>
      </c>
      <c r="P34" s="252">
        <f>'Cust Serv'!G39</f>
        <v>2728.929</v>
      </c>
      <c r="Q34" s="252">
        <f>'Cust Serv'!G40</f>
        <v>2324.929</v>
      </c>
      <c r="R34" s="252">
        <f t="shared" si="3"/>
        <v>-404</v>
      </c>
      <c r="S34" s="138"/>
    </row>
    <row r="35" spans="1:19" ht="12.75">
      <c r="A35" s="247" t="s">
        <v>496</v>
      </c>
      <c r="B35" s="252">
        <v>0</v>
      </c>
      <c r="C35" s="253">
        <v>0</v>
      </c>
      <c r="D35" s="252">
        <v>0</v>
      </c>
      <c r="E35" s="252">
        <f>'L&amp;G'!G21</f>
        <v>-3</v>
      </c>
      <c r="F35" s="252">
        <v>0</v>
      </c>
      <c r="G35" s="253">
        <v>0</v>
      </c>
      <c r="H35" s="252">
        <f>'L&amp;G'!G10</f>
        <v>-5</v>
      </c>
      <c r="I35" s="253">
        <v>0</v>
      </c>
      <c r="J35" s="252">
        <v>0</v>
      </c>
      <c r="K35" s="253">
        <v>0</v>
      </c>
      <c r="L35" s="252">
        <v>0</v>
      </c>
      <c r="M35" s="253">
        <v>0</v>
      </c>
      <c r="N35" s="268">
        <f t="shared" si="4"/>
        <v>-8</v>
      </c>
      <c r="P35" s="252">
        <f>'City Leisure'!G59</f>
        <v>2821.12</v>
      </c>
      <c r="Q35" s="252">
        <f>'City Leisure'!G60</f>
        <v>3052.71</v>
      </c>
      <c r="R35" s="252">
        <f t="shared" si="3"/>
        <v>231.59000000000015</v>
      </c>
      <c r="S35" s="138"/>
    </row>
    <row r="36" spans="1:19" ht="12.75">
      <c r="A36" s="299" t="s">
        <v>127</v>
      </c>
      <c r="B36" s="252">
        <v>0</v>
      </c>
      <c r="C36" s="253">
        <v>0</v>
      </c>
      <c r="D36" s="252">
        <v>0</v>
      </c>
      <c r="E36" s="252">
        <v>0</v>
      </c>
      <c r="F36" s="252">
        <v>0</v>
      </c>
      <c r="G36" s="253">
        <f>'Env Dev'!G31</f>
        <v>-20</v>
      </c>
      <c r="H36" s="252">
        <f>'Env Dev'!G13</f>
        <v>-52</v>
      </c>
      <c r="I36" s="252">
        <v>0</v>
      </c>
      <c r="J36" s="252">
        <f>'Env Dev'!G19</f>
        <v>-70</v>
      </c>
      <c r="K36" s="253">
        <f>'Env Dev'!M19</f>
        <v>1.3</v>
      </c>
      <c r="L36" s="252">
        <f>'Env Dev'!G26</f>
        <v>-59</v>
      </c>
      <c r="M36" s="259">
        <v>0</v>
      </c>
      <c r="N36" s="268">
        <f t="shared" si="4"/>
        <v>-201</v>
      </c>
      <c r="P36" s="252">
        <f>'Direct Services'!G76</f>
        <v>-2178.205</v>
      </c>
      <c r="Q36" s="252">
        <f>'Direct Services'!G77</f>
        <v>-2085.765</v>
      </c>
      <c r="R36" s="252">
        <f t="shared" si="3"/>
        <v>92.44000000000005</v>
      </c>
      <c r="S36" s="138"/>
    </row>
    <row r="37" spans="1:19" ht="12.75">
      <c r="A37" s="299" t="s">
        <v>253</v>
      </c>
      <c r="B37" s="252">
        <f>'Direct Services'!G11</f>
        <v>145</v>
      </c>
      <c r="C37" s="253">
        <f>'Direct Services'!G58</f>
        <v>-83</v>
      </c>
      <c r="D37" s="252">
        <v>0</v>
      </c>
      <c r="E37" s="252">
        <f>'Direct Services'!G44</f>
        <v>-85</v>
      </c>
      <c r="F37" s="252">
        <f>'Direct Services'!M44</f>
        <v>1</v>
      </c>
      <c r="G37" s="253">
        <v>0</v>
      </c>
      <c r="H37" s="252">
        <f>'Direct Services'!G31</f>
        <v>-376</v>
      </c>
      <c r="I37" s="253">
        <f>'Direct Services'!M31</f>
        <v>-5</v>
      </c>
      <c r="J37" s="252">
        <v>0</v>
      </c>
      <c r="K37" s="252">
        <v>0</v>
      </c>
      <c r="L37" s="252">
        <v>0</v>
      </c>
      <c r="M37" s="253">
        <v>0</v>
      </c>
      <c r="N37" s="268">
        <f t="shared" si="4"/>
        <v>-399</v>
      </c>
      <c r="P37" s="252">
        <f>'HR &amp; Fac'!G49</f>
        <v>1278.402</v>
      </c>
      <c r="Q37" s="252">
        <f>'HR &amp; Fac'!G50</f>
        <v>955.802</v>
      </c>
      <c r="R37" s="252">
        <f t="shared" si="3"/>
        <v>-322.6</v>
      </c>
      <c r="S37" s="138"/>
    </row>
    <row r="38" spans="1:19" ht="12.75">
      <c r="A38" s="247" t="s">
        <v>414</v>
      </c>
      <c r="B38" s="252">
        <f>'City Leisure'!G40</f>
        <v>12</v>
      </c>
      <c r="C38" s="253">
        <v>0</v>
      </c>
      <c r="D38" s="252">
        <v>0</v>
      </c>
      <c r="E38" s="252">
        <f>'City Leisure'!G35</f>
        <v>-274</v>
      </c>
      <c r="F38" s="252">
        <f>'City Leisure'!M35</f>
        <v>0.5</v>
      </c>
      <c r="G38" s="253">
        <v>0</v>
      </c>
      <c r="H38" s="252">
        <f>'City Leisure'!G19</f>
        <v>-63</v>
      </c>
      <c r="I38" s="253">
        <v>0</v>
      </c>
      <c r="J38" s="252">
        <f>'City Leisure'!G24</f>
        <v>-30</v>
      </c>
      <c r="K38" s="252">
        <v>0</v>
      </c>
      <c r="L38" s="252">
        <v>0</v>
      </c>
      <c r="M38" s="253">
        <v>0</v>
      </c>
      <c r="N38" s="268">
        <f t="shared" si="4"/>
        <v>-355</v>
      </c>
      <c r="P38" s="252">
        <f>Finance!G24</f>
        <v>1994.8200000000002</v>
      </c>
      <c r="Q38" s="252">
        <f>Finance!G25</f>
        <v>2043.82</v>
      </c>
      <c r="R38" s="252">
        <f t="shared" si="3"/>
        <v>48.99999999999977</v>
      </c>
      <c r="S38" s="138"/>
    </row>
    <row r="39" spans="1:22" ht="12.75">
      <c r="A39" s="247" t="s">
        <v>416</v>
      </c>
      <c r="B39" s="252">
        <v>0</v>
      </c>
      <c r="C39" s="253">
        <v>0</v>
      </c>
      <c r="D39" s="252">
        <v>0</v>
      </c>
      <c r="E39" s="252">
        <f>'Comm Dev Team'!G12</f>
        <v>-25</v>
      </c>
      <c r="F39" s="252">
        <v>0</v>
      </c>
      <c r="G39" s="253">
        <v>0</v>
      </c>
      <c r="H39" s="252">
        <v>0</v>
      </c>
      <c r="I39" s="253">
        <v>0</v>
      </c>
      <c r="J39" s="252">
        <v>0</v>
      </c>
      <c r="K39" s="252">
        <v>0</v>
      </c>
      <c r="L39" s="252">
        <f>'Comm Dev Team'!G17</f>
        <v>0</v>
      </c>
      <c r="M39" s="253">
        <v>0</v>
      </c>
      <c r="N39" s="268">
        <f t="shared" si="4"/>
        <v>-25</v>
      </c>
      <c r="P39" s="252">
        <f>'L&amp;G'!G39</f>
        <v>2485.863</v>
      </c>
      <c r="Q39" s="252">
        <f>'L&amp;G'!G40</f>
        <v>2393.862</v>
      </c>
      <c r="R39" s="252">
        <f t="shared" si="3"/>
        <v>-92.00099999999975</v>
      </c>
      <c r="S39" s="138"/>
      <c r="T39" s="315" t="s">
        <v>447</v>
      </c>
      <c r="U39" s="316"/>
      <c r="V39" s="317"/>
    </row>
    <row r="40" spans="1:22" ht="12.75">
      <c r="A40" s="247" t="s">
        <v>124</v>
      </c>
      <c r="B40" s="252">
        <v>0</v>
      </c>
      <c r="C40" s="253">
        <v>0</v>
      </c>
      <c r="D40" s="252">
        <v>0</v>
      </c>
      <c r="E40" s="254">
        <v>0</v>
      </c>
      <c r="F40" s="252">
        <v>0</v>
      </c>
      <c r="G40" s="253">
        <v>0</v>
      </c>
      <c r="H40" s="252">
        <f>PCC!G15</f>
        <v>-23</v>
      </c>
      <c r="I40" s="253">
        <v>0</v>
      </c>
      <c r="J40" s="252">
        <v>0</v>
      </c>
      <c r="K40" s="252">
        <v>0</v>
      </c>
      <c r="L40" s="252">
        <f>PCC!G39</f>
        <v>-10</v>
      </c>
      <c r="M40" s="253">
        <v>0</v>
      </c>
      <c r="N40" s="268">
        <f t="shared" si="4"/>
        <v>-33</v>
      </c>
      <c r="P40" s="252">
        <f>'Comm Dev Team'!G23</f>
        <v>2848.939</v>
      </c>
      <c r="Q40" s="252">
        <f>'Comm Dev Team'!G24</f>
        <v>2724.939</v>
      </c>
      <c r="R40" s="252">
        <f t="shared" si="3"/>
        <v>-124</v>
      </c>
      <c r="S40" s="138"/>
      <c r="T40" s="318" t="s">
        <v>448</v>
      </c>
      <c r="U40" s="319">
        <f>'Corp Prop'!G35+Housing!G17+'City Dev'!G42+'HR &amp; Fac'!G45+'L&amp;G'!G35+'Cust Serv'!G35+Finance!G20+'Bus Imp &amp; Tech'!G37+'Direct Services'!G72+'City Leisure'!G55+'Env Dev'!G39+'Comm Dev Team'!G19+PCC!G41-N41</f>
        <v>0</v>
      </c>
      <c r="V40" s="317"/>
    </row>
    <row r="41" spans="1:26" s="124" customFormat="1" ht="12.75">
      <c r="A41" s="251" t="s">
        <v>43</v>
      </c>
      <c r="B41" s="255">
        <f aca="true" t="shared" si="5" ref="B41:M41">SUM(B28:B40)</f>
        <v>248</v>
      </c>
      <c r="C41" s="256">
        <f t="shared" si="5"/>
        <v>4</v>
      </c>
      <c r="D41" s="255">
        <f t="shared" si="5"/>
        <v>-1</v>
      </c>
      <c r="E41" s="255">
        <f t="shared" si="5"/>
        <v>-712</v>
      </c>
      <c r="F41" s="255">
        <f t="shared" si="5"/>
        <v>6.5</v>
      </c>
      <c r="G41" s="256">
        <f t="shared" si="5"/>
        <v>-48</v>
      </c>
      <c r="H41" s="255">
        <f t="shared" si="5"/>
        <v>-941</v>
      </c>
      <c r="I41" s="255">
        <f t="shared" si="5"/>
        <v>-5</v>
      </c>
      <c r="J41" s="255">
        <f t="shared" si="5"/>
        <v>-234</v>
      </c>
      <c r="K41" s="255">
        <f t="shared" si="5"/>
        <v>3.8</v>
      </c>
      <c r="L41" s="255">
        <f t="shared" si="5"/>
        <v>-69</v>
      </c>
      <c r="M41" s="255">
        <f t="shared" si="5"/>
        <v>0</v>
      </c>
      <c r="N41" s="257">
        <f t="shared" si="4"/>
        <v>-1752</v>
      </c>
      <c r="P41" s="255">
        <f>SUM(P28:P40)</f>
        <v>18161.756999999998</v>
      </c>
      <c r="Q41" s="255">
        <f>SUM(Q28:Q40)</f>
        <v>18576.685999999998</v>
      </c>
      <c r="R41" s="255">
        <f>SUM(R28:R40)</f>
        <v>414.9290000000001</v>
      </c>
      <c r="S41" s="138"/>
      <c r="T41" s="318" t="s">
        <v>449</v>
      </c>
      <c r="U41" s="319">
        <f>'Corp Prop'!M35+Housing!M17+'City Dev'!M42+'HR &amp; Fac'!M45+'L&amp;G'!M35+'Cust Serv'!M35+Finance!M20+'Bus Imp &amp; Tech'!M37+'Direct Services'!M72+'City Leisure'!M55+'Env Dev'!M39+'Comm Dev Team'!M19+PCC!M41-F41-I41-K41-M41-D41</f>
        <v>0</v>
      </c>
      <c r="V41" s="317"/>
      <c r="W41" s="320"/>
      <c r="X41" s="320"/>
      <c r="Y41" s="320"/>
      <c r="Z41" s="320"/>
    </row>
    <row r="42" spans="1:26" s="262" customFormat="1" ht="12.75" hidden="1">
      <c r="A42" s="262" t="s">
        <v>226</v>
      </c>
      <c r="B42" s="263">
        <v>175.66</v>
      </c>
      <c r="C42" s="263">
        <v>-210</v>
      </c>
      <c r="D42" s="263"/>
      <c r="E42" s="263">
        <v>-685.04</v>
      </c>
      <c r="F42" s="263"/>
      <c r="G42" s="263">
        <v>-20</v>
      </c>
      <c r="H42" s="263">
        <v>-272.37</v>
      </c>
      <c r="I42" s="263"/>
      <c r="J42" s="263">
        <v>-210</v>
      </c>
      <c r="K42" s="263"/>
      <c r="L42" s="263">
        <v>-237</v>
      </c>
      <c r="M42" s="263"/>
      <c r="N42" s="264">
        <f t="shared" si="4"/>
        <v>-1458.75</v>
      </c>
      <c r="P42" s="263"/>
      <c r="Q42" s="303">
        <f>Q21+N42</f>
        <v>18576.687</v>
      </c>
      <c r="R42" s="303"/>
      <c r="T42" s="317"/>
      <c r="U42" s="317"/>
      <c r="V42" s="317"/>
      <c r="W42" s="317"/>
      <c r="X42" s="317"/>
      <c r="Y42" s="317"/>
      <c r="Z42" s="317"/>
    </row>
    <row r="43" spans="1:26" s="262" customFormat="1" ht="12.75" hidden="1">
      <c r="A43" s="262" t="s">
        <v>227</v>
      </c>
      <c r="B43" s="263">
        <f>B41-B42</f>
        <v>72.34</v>
      </c>
      <c r="C43" s="263">
        <f>C41-C42</f>
        <v>214</v>
      </c>
      <c r="D43" s="263"/>
      <c r="E43" s="263">
        <f>E41-E42</f>
        <v>-26.960000000000036</v>
      </c>
      <c r="F43" s="263"/>
      <c r="G43" s="263">
        <f>G41-G42</f>
        <v>-28</v>
      </c>
      <c r="H43" s="263">
        <f>H41-H42</f>
        <v>-668.63</v>
      </c>
      <c r="I43" s="263"/>
      <c r="J43" s="263">
        <f>J41-J42</f>
        <v>-24</v>
      </c>
      <c r="K43" s="263"/>
      <c r="L43" s="263">
        <f>L41-L42</f>
        <v>168</v>
      </c>
      <c r="M43" s="263"/>
      <c r="N43" s="264">
        <f t="shared" si="4"/>
        <v>-293.25</v>
      </c>
      <c r="P43" s="263"/>
      <c r="Q43" s="303"/>
      <c r="R43" s="303">
        <f>R21-N43</f>
        <v>414.92999999999995</v>
      </c>
      <c r="T43" s="317"/>
      <c r="U43" s="317"/>
      <c r="V43" s="317"/>
      <c r="W43" s="317"/>
      <c r="X43" s="317"/>
      <c r="Y43" s="317"/>
      <c r="Z43" s="317"/>
    </row>
    <row r="44" spans="1:26" s="124" customFormat="1" ht="12.75">
      <c r="A44" s="262"/>
      <c r="B44" s="263"/>
      <c r="C44" s="263"/>
      <c r="D44" s="263"/>
      <c r="E44" s="263"/>
      <c r="F44" s="263"/>
      <c r="G44" s="263"/>
      <c r="H44" s="263"/>
      <c r="I44" s="263"/>
      <c r="J44" s="263"/>
      <c r="K44" s="263"/>
      <c r="L44" s="263"/>
      <c r="M44" s="263"/>
      <c r="N44" s="264"/>
      <c r="P44" s="263"/>
      <c r="Q44" s="303"/>
      <c r="R44" s="303"/>
      <c r="T44" s="320"/>
      <c r="U44" s="320"/>
      <c r="V44" s="317"/>
      <c r="W44" s="320"/>
      <c r="X44" s="320"/>
      <c r="Y44" s="320"/>
      <c r="Z44" s="320"/>
    </row>
    <row r="45" ht="12.75">
      <c r="A45" s="124" t="s">
        <v>512</v>
      </c>
    </row>
    <row r="46" spans="1:18" ht="38.25">
      <c r="A46" s="248" t="s">
        <v>497</v>
      </c>
      <c r="B46" s="260" t="s">
        <v>250</v>
      </c>
      <c r="C46" s="403" t="s">
        <v>61</v>
      </c>
      <c r="D46" s="404"/>
      <c r="E46" s="403" t="s">
        <v>472</v>
      </c>
      <c r="F46" s="404"/>
      <c r="G46" s="260" t="s">
        <v>59</v>
      </c>
      <c r="H46" s="403" t="s">
        <v>485</v>
      </c>
      <c r="I46" s="404"/>
      <c r="J46" s="403" t="s">
        <v>54</v>
      </c>
      <c r="K46" s="404"/>
      <c r="L46" s="403" t="s">
        <v>382</v>
      </c>
      <c r="M46" s="404"/>
      <c r="N46" s="260" t="s">
        <v>260</v>
      </c>
      <c r="P46" s="260" t="s">
        <v>270</v>
      </c>
      <c r="Q46" s="260" t="s">
        <v>467</v>
      </c>
      <c r="R46" s="260" t="s">
        <v>468</v>
      </c>
    </row>
    <row r="47" spans="1:18" ht="17.25" customHeight="1">
      <c r="A47" s="249"/>
      <c r="B47" s="250" t="s">
        <v>492</v>
      </c>
      <c r="C47" s="371" t="s">
        <v>492</v>
      </c>
      <c r="D47" s="260" t="s">
        <v>493</v>
      </c>
      <c r="E47" s="250" t="s">
        <v>492</v>
      </c>
      <c r="F47" s="260" t="s">
        <v>493</v>
      </c>
      <c r="G47" s="258" t="s">
        <v>492</v>
      </c>
      <c r="H47" s="250" t="s">
        <v>492</v>
      </c>
      <c r="I47" s="250" t="s">
        <v>493</v>
      </c>
      <c r="J47" s="250" t="s">
        <v>492</v>
      </c>
      <c r="K47" s="250" t="s">
        <v>493</v>
      </c>
      <c r="L47" s="250" t="s">
        <v>492</v>
      </c>
      <c r="M47" s="250" t="s">
        <v>493</v>
      </c>
      <c r="N47" s="250" t="s">
        <v>492</v>
      </c>
      <c r="P47" s="250" t="s">
        <v>492</v>
      </c>
      <c r="Q47" s="250" t="s">
        <v>492</v>
      </c>
      <c r="R47" s="250" t="s">
        <v>492</v>
      </c>
    </row>
    <row r="48" spans="1:18" ht="12.75">
      <c r="A48" s="247" t="s">
        <v>95</v>
      </c>
      <c r="B48" s="252">
        <v>0</v>
      </c>
      <c r="C48" s="253">
        <f>'City Dev'!H40</f>
        <v>40</v>
      </c>
      <c r="D48" s="252">
        <f>'City Dev'!N40</f>
        <v>-1</v>
      </c>
      <c r="E48" s="252">
        <v>0</v>
      </c>
      <c r="F48" s="252">
        <v>0</v>
      </c>
      <c r="G48" s="253">
        <v>0</v>
      </c>
      <c r="H48" s="252">
        <f>'City Dev'!H20</f>
        <v>69</v>
      </c>
      <c r="I48" s="252">
        <v>0</v>
      </c>
      <c r="J48" s="252">
        <f>'City Dev'!H27</f>
        <v>-86</v>
      </c>
      <c r="K48" s="252">
        <f>'City Dev'!N27</f>
        <v>1</v>
      </c>
      <c r="L48" s="252">
        <v>0</v>
      </c>
      <c r="M48" s="259">
        <v>0</v>
      </c>
      <c r="N48" s="267">
        <f>SUM(B48,C48,E48,G48,H48,J48,L48)</f>
        <v>23</v>
      </c>
      <c r="P48" s="252">
        <f>PCC!H45</f>
        <v>1085.269</v>
      </c>
      <c r="Q48" s="252">
        <f>PCC!H46</f>
        <v>1144.269</v>
      </c>
      <c r="R48" s="252">
        <f aca="true" t="shared" si="6" ref="R48:R60">Q48-P48</f>
        <v>59</v>
      </c>
    </row>
    <row r="49" spans="1:18" ht="12.75">
      <c r="A49" s="247" t="s">
        <v>405</v>
      </c>
      <c r="B49" s="252">
        <v>0</v>
      </c>
      <c r="C49" s="253">
        <f>'Corp Prop'!H28</f>
        <v>3</v>
      </c>
      <c r="D49" s="252">
        <v>0</v>
      </c>
      <c r="E49" s="252">
        <f>'Corp Prop'!H18</f>
        <v>-30</v>
      </c>
      <c r="F49" s="252">
        <v>0</v>
      </c>
      <c r="G49" s="253">
        <f>'Corp Prop'!H33</f>
        <v>2</v>
      </c>
      <c r="H49" s="252">
        <f>'Corp Prop'!H11</f>
        <v>-34</v>
      </c>
      <c r="I49" s="253">
        <v>0</v>
      </c>
      <c r="J49" s="252">
        <v>0</v>
      </c>
      <c r="K49" s="252">
        <v>0</v>
      </c>
      <c r="L49" s="252">
        <v>0</v>
      </c>
      <c r="M49" s="253">
        <v>0</v>
      </c>
      <c r="N49" s="268">
        <f aca="true" t="shared" si="7" ref="N49:N63">SUM(B49,C49,E49,G49,H49,J49,L49)</f>
        <v>-59</v>
      </c>
      <c r="P49" s="252">
        <f>'Bus Imp &amp; Tech'!H41</f>
        <v>3384.495</v>
      </c>
      <c r="Q49" s="302">
        <f>'Bus Imp &amp; Tech'!H42</f>
        <v>3559.595</v>
      </c>
      <c r="R49" s="252">
        <f t="shared" si="6"/>
        <v>175.0999999999999</v>
      </c>
    </row>
    <row r="50" spans="1:18" ht="12.75">
      <c r="A50" s="247" t="s">
        <v>406</v>
      </c>
      <c r="B50" s="252">
        <v>0</v>
      </c>
      <c r="C50" s="253">
        <v>0</v>
      </c>
      <c r="D50" s="252">
        <v>0</v>
      </c>
      <c r="E50" s="252">
        <f>Housing!H15</f>
        <v>-5</v>
      </c>
      <c r="F50" s="252">
        <v>0</v>
      </c>
      <c r="G50" s="253">
        <v>0</v>
      </c>
      <c r="H50" s="252">
        <v>0</v>
      </c>
      <c r="I50" s="253">
        <v>0</v>
      </c>
      <c r="J50" s="252">
        <v>0</v>
      </c>
      <c r="K50" s="252">
        <v>0</v>
      </c>
      <c r="L50" s="252">
        <v>0</v>
      </c>
      <c r="M50" s="253">
        <v>0</v>
      </c>
      <c r="N50" s="268">
        <f t="shared" si="7"/>
        <v>-5</v>
      </c>
      <c r="P50" s="252">
        <f>'City Dev'!H46</f>
        <v>782.6980000000001</v>
      </c>
      <c r="Q50" s="252">
        <f>'City Dev'!H47</f>
        <v>863.158</v>
      </c>
      <c r="R50" s="252">
        <f t="shared" si="6"/>
        <v>80.45999999999992</v>
      </c>
    </row>
    <row r="51" spans="1:18" ht="12.75">
      <c r="A51" s="247" t="s">
        <v>536</v>
      </c>
      <c r="B51" s="252">
        <v>0</v>
      </c>
      <c r="C51" s="253">
        <v>0</v>
      </c>
      <c r="D51" s="252">
        <v>0</v>
      </c>
      <c r="E51" s="252">
        <f>Finance!H18</f>
        <v>-70</v>
      </c>
      <c r="F51" s="252">
        <f>Finance!N18</f>
        <v>2</v>
      </c>
      <c r="G51" s="253">
        <v>0</v>
      </c>
      <c r="H51" s="252">
        <v>0</v>
      </c>
      <c r="I51" s="253">
        <v>0</v>
      </c>
      <c r="J51" s="252">
        <v>0</v>
      </c>
      <c r="K51" s="253">
        <v>0</v>
      </c>
      <c r="L51" s="252">
        <v>0</v>
      </c>
      <c r="M51" s="253">
        <v>0</v>
      </c>
      <c r="N51" s="268">
        <f t="shared" si="7"/>
        <v>-70</v>
      </c>
      <c r="P51" s="252">
        <f>'Env Dev'!H43</f>
        <v>2094.781</v>
      </c>
      <c r="Q51" s="252">
        <f>'Env Dev'!H44</f>
        <v>2175.781</v>
      </c>
      <c r="R51" s="252">
        <f t="shared" si="6"/>
        <v>81</v>
      </c>
    </row>
    <row r="52" spans="1:18" ht="12.75">
      <c r="A52" s="299" t="s">
        <v>494</v>
      </c>
      <c r="B52" s="252">
        <f>'Bus Imp &amp; Tech'!H24</f>
        <v>25</v>
      </c>
      <c r="C52" s="253">
        <v>0</v>
      </c>
      <c r="D52" s="252">
        <v>0</v>
      </c>
      <c r="E52" s="252">
        <f>'Bus Imp &amp; Tech'!H18</f>
        <v>-329</v>
      </c>
      <c r="F52" s="252">
        <v>0</v>
      </c>
      <c r="G52" s="253">
        <v>0</v>
      </c>
      <c r="H52" s="252">
        <v>0</v>
      </c>
      <c r="I52" s="253">
        <v>0</v>
      </c>
      <c r="J52" s="252">
        <v>0</v>
      </c>
      <c r="K52" s="253">
        <v>0</v>
      </c>
      <c r="L52" s="252">
        <v>0</v>
      </c>
      <c r="M52" s="253">
        <v>0</v>
      </c>
      <c r="N52" s="268">
        <f t="shared" si="7"/>
        <v>-304</v>
      </c>
      <c r="P52" s="252">
        <f>Housing!H21</f>
        <v>3009.096</v>
      </c>
      <c r="Q52" s="252">
        <f>Housing!H22</f>
        <v>3119.096</v>
      </c>
      <c r="R52" s="252">
        <f t="shared" si="6"/>
        <v>110</v>
      </c>
    </row>
    <row r="53" spans="1:18" ht="12.75">
      <c r="A53" s="247" t="s">
        <v>495</v>
      </c>
      <c r="B53" s="252">
        <v>0</v>
      </c>
      <c r="C53" s="253">
        <f>'Cust Serv'!H33</f>
        <v>-25</v>
      </c>
      <c r="D53" s="252">
        <v>0</v>
      </c>
      <c r="E53" s="252">
        <f>'Cust Serv'!H17</f>
        <v>-191</v>
      </c>
      <c r="F53" s="252">
        <f>'Cust Serv'!N17</f>
        <v>3</v>
      </c>
      <c r="G53" s="253">
        <v>0</v>
      </c>
      <c r="H53" s="252">
        <v>0</v>
      </c>
      <c r="I53" s="253">
        <v>0</v>
      </c>
      <c r="J53" s="252">
        <v>0</v>
      </c>
      <c r="K53" s="253">
        <v>0</v>
      </c>
      <c r="L53" s="252">
        <v>0</v>
      </c>
      <c r="M53" s="253">
        <v>0</v>
      </c>
      <c r="N53" s="268">
        <f t="shared" si="7"/>
        <v>-216</v>
      </c>
      <c r="P53" s="252">
        <f>'Corp Prop'!H39</f>
        <v>-4778.45</v>
      </c>
      <c r="Q53" s="252">
        <f>'Corp Prop'!H40</f>
        <v>-4316.45</v>
      </c>
      <c r="R53" s="252">
        <f t="shared" si="6"/>
        <v>462</v>
      </c>
    </row>
    <row r="54" spans="1:18" ht="12.75">
      <c r="A54" s="247" t="s">
        <v>461</v>
      </c>
      <c r="B54" s="252">
        <v>0</v>
      </c>
      <c r="C54" s="253">
        <f>'HR &amp; Fac'!H38</f>
        <v>40</v>
      </c>
      <c r="D54" s="252">
        <v>0</v>
      </c>
      <c r="E54" s="252">
        <v>0</v>
      </c>
      <c r="F54" s="252">
        <v>0</v>
      </c>
      <c r="G54" s="253">
        <v>0</v>
      </c>
      <c r="H54" s="252">
        <f>'HR &amp; Fac'!H12</f>
        <v>-71</v>
      </c>
      <c r="I54" s="253">
        <v>0</v>
      </c>
      <c r="J54" s="252">
        <v>0</v>
      </c>
      <c r="K54" s="253">
        <v>0</v>
      </c>
      <c r="L54" s="252">
        <v>0</v>
      </c>
      <c r="M54" s="253">
        <v>0</v>
      </c>
      <c r="N54" s="268">
        <f t="shared" si="7"/>
        <v>-31</v>
      </c>
      <c r="P54" s="252">
        <f>'Cust Serv'!H39</f>
        <v>2512.929</v>
      </c>
      <c r="Q54" s="252">
        <f>'Cust Serv'!H40</f>
        <v>2234.399</v>
      </c>
      <c r="R54" s="252">
        <f t="shared" si="6"/>
        <v>-278.5300000000002</v>
      </c>
    </row>
    <row r="55" spans="1:18" ht="12.75">
      <c r="A55" s="247" t="s">
        <v>496</v>
      </c>
      <c r="B55" s="252">
        <v>0</v>
      </c>
      <c r="C55" s="253">
        <v>0</v>
      </c>
      <c r="D55" s="252">
        <v>0</v>
      </c>
      <c r="E55" s="252">
        <f>'L&amp;G'!H21</f>
        <v>-4</v>
      </c>
      <c r="F55" s="252">
        <v>0</v>
      </c>
      <c r="G55" s="253">
        <v>0</v>
      </c>
      <c r="H55" s="252">
        <f>'L&amp;G'!H10</f>
        <v>-5</v>
      </c>
      <c r="I55" s="253">
        <v>0</v>
      </c>
      <c r="J55" s="252">
        <f>'L&amp;G'!H14</f>
        <v>-28</v>
      </c>
      <c r="K55" s="253">
        <f>'L&amp;G'!N14</f>
        <v>1</v>
      </c>
      <c r="L55" s="252">
        <v>0</v>
      </c>
      <c r="M55" s="253">
        <v>0</v>
      </c>
      <c r="N55" s="268">
        <f t="shared" si="7"/>
        <v>-37</v>
      </c>
      <c r="P55" s="252">
        <f>'City Leisure'!H59</f>
        <v>2755.12</v>
      </c>
      <c r="Q55" s="252">
        <f>'City Leisure'!H60</f>
        <v>2958.71</v>
      </c>
      <c r="R55" s="252">
        <f t="shared" si="6"/>
        <v>203.59000000000015</v>
      </c>
    </row>
    <row r="56" spans="1:18" ht="12.75">
      <c r="A56" s="299" t="s">
        <v>127</v>
      </c>
      <c r="B56" s="252">
        <v>0</v>
      </c>
      <c r="C56" s="253">
        <v>0</v>
      </c>
      <c r="D56" s="252">
        <v>0</v>
      </c>
      <c r="E56" s="252">
        <f>'Env Dev'!H37</f>
        <v>-45</v>
      </c>
      <c r="F56" s="252">
        <v>0</v>
      </c>
      <c r="G56" s="253">
        <v>0</v>
      </c>
      <c r="H56" s="252">
        <f>'Env Dev'!H13</f>
        <v>-2</v>
      </c>
      <c r="I56" s="252">
        <v>0</v>
      </c>
      <c r="J56" s="252">
        <f>'Env Dev'!H19</f>
        <v>-19</v>
      </c>
      <c r="K56" s="253">
        <v>0</v>
      </c>
      <c r="L56" s="252">
        <f>'Env Dev'!H26</f>
        <v>3</v>
      </c>
      <c r="M56" s="253">
        <v>0</v>
      </c>
      <c r="N56" s="268">
        <f t="shared" si="7"/>
        <v>-63</v>
      </c>
      <c r="P56" s="252">
        <f>'Direct Services'!H76</f>
        <v>-2323.205</v>
      </c>
      <c r="Q56" s="252">
        <f>'Direct Services'!H77</f>
        <v>-2377.765</v>
      </c>
      <c r="R56" s="252">
        <f t="shared" si="6"/>
        <v>-54.559999999999945</v>
      </c>
    </row>
    <row r="57" spans="1:18" ht="12.75">
      <c r="A57" s="299" t="s">
        <v>253</v>
      </c>
      <c r="B57" s="252">
        <f>'Direct Services'!H11</f>
        <v>151</v>
      </c>
      <c r="C57" s="253">
        <f>'Direct Services'!H58</f>
        <v>-76</v>
      </c>
      <c r="D57" s="252">
        <v>0</v>
      </c>
      <c r="E57" s="252">
        <v>0</v>
      </c>
      <c r="F57" s="252">
        <v>0</v>
      </c>
      <c r="G57" s="253">
        <v>0</v>
      </c>
      <c r="H57" s="252">
        <f>'Direct Services'!H31</f>
        <v>-220</v>
      </c>
      <c r="I57" s="253">
        <f>'Direct Services'!N31</f>
        <v>-3</v>
      </c>
      <c r="J57" s="252">
        <v>0</v>
      </c>
      <c r="K57" s="252">
        <v>0</v>
      </c>
      <c r="L57" s="252">
        <v>0</v>
      </c>
      <c r="M57" s="253">
        <v>0</v>
      </c>
      <c r="N57" s="268">
        <f t="shared" si="7"/>
        <v>-145</v>
      </c>
      <c r="P57" s="252">
        <f>'HR &amp; Fac'!H49</f>
        <v>1247.402</v>
      </c>
      <c r="Q57" s="252">
        <f>'HR &amp; Fac'!H50</f>
        <v>917.342</v>
      </c>
      <c r="R57" s="252">
        <f t="shared" si="6"/>
        <v>-330.06000000000006</v>
      </c>
    </row>
    <row r="58" spans="1:18" ht="12.75">
      <c r="A58" s="247" t="s">
        <v>414</v>
      </c>
      <c r="B58" s="252">
        <f>'City Leisure'!H40</f>
        <v>6</v>
      </c>
      <c r="C58" s="253">
        <v>0</v>
      </c>
      <c r="D58" s="252">
        <v>0</v>
      </c>
      <c r="E58" s="252">
        <f>'City Leisure'!H35</f>
        <v>-10</v>
      </c>
      <c r="F58" s="252">
        <v>0</v>
      </c>
      <c r="G58" s="253">
        <v>0</v>
      </c>
      <c r="H58" s="252">
        <f>'City Leisure'!H19</f>
        <v>-62</v>
      </c>
      <c r="I58" s="253">
        <v>0</v>
      </c>
      <c r="J58" s="252">
        <v>0</v>
      </c>
      <c r="K58" s="252">
        <v>0</v>
      </c>
      <c r="L58" s="252">
        <v>0</v>
      </c>
      <c r="M58" s="253">
        <v>0</v>
      </c>
      <c r="N58" s="268">
        <f t="shared" si="7"/>
        <v>-66</v>
      </c>
      <c r="P58" s="252">
        <f>Finance!H24</f>
        <v>1924.8200000000002</v>
      </c>
      <c r="Q58" s="252">
        <f>Finance!H25</f>
        <v>2003.82</v>
      </c>
      <c r="R58" s="252">
        <f t="shared" si="6"/>
        <v>78.99999999999977</v>
      </c>
    </row>
    <row r="59" spans="1:22" ht="12.75">
      <c r="A59" s="247" t="s">
        <v>416</v>
      </c>
      <c r="B59" s="252">
        <v>0</v>
      </c>
      <c r="C59" s="253">
        <v>0</v>
      </c>
      <c r="D59" s="252">
        <v>0</v>
      </c>
      <c r="E59" s="252">
        <f>'Comm Dev Team'!H12</f>
        <v>-5</v>
      </c>
      <c r="F59" s="252">
        <v>0</v>
      </c>
      <c r="G59" s="253">
        <v>0</v>
      </c>
      <c r="H59" s="252">
        <v>0</v>
      </c>
      <c r="I59" s="253">
        <v>0</v>
      </c>
      <c r="J59" s="252">
        <v>0</v>
      </c>
      <c r="K59" s="252">
        <v>0</v>
      </c>
      <c r="L59" s="252">
        <v>0</v>
      </c>
      <c r="M59" s="253">
        <v>0</v>
      </c>
      <c r="N59" s="268">
        <f t="shared" si="7"/>
        <v>-5</v>
      </c>
      <c r="P59" s="252">
        <f>'L&amp;G'!H39</f>
        <v>2448.863</v>
      </c>
      <c r="Q59" s="252">
        <f>'L&amp;G'!H40</f>
        <v>2355.503</v>
      </c>
      <c r="R59" s="252">
        <f t="shared" si="6"/>
        <v>-93.35999999999967</v>
      </c>
      <c r="T59" s="315" t="s">
        <v>447</v>
      </c>
      <c r="U59" s="316"/>
      <c r="V59" s="317"/>
    </row>
    <row r="60" spans="1:22" ht="12.75">
      <c r="A60" s="247" t="s">
        <v>124</v>
      </c>
      <c r="B60" s="252">
        <v>0</v>
      </c>
      <c r="C60" s="253">
        <v>0</v>
      </c>
      <c r="D60" s="252">
        <v>0</v>
      </c>
      <c r="E60" s="254">
        <v>0</v>
      </c>
      <c r="F60" s="252">
        <v>0</v>
      </c>
      <c r="G60" s="253">
        <v>0</v>
      </c>
      <c r="H60" s="252">
        <f>PCC!H15</f>
        <v>-19</v>
      </c>
      <c r="I60" s="253">
        <v>0</v>
      </c>
      <c r="J60" s="252">
        <f>PCC!H22</f>
        <v>-17</v>
      </c>
      <c r="K60" s="253">
        <f>PCC!N22</f>
        <v>0.5</v>
      </c>
      <c r="L60" s="252">
        <f>PCC!H39</f>
        <v>-160</v>
      </c>
      <c r="M60" s="253">
        <v>0</v>
      </c>
      <c r="N60" s="268">
        <f t="shared" si="7"/>
        <v>-196</v>
      </c>
      <c r="P60" s="252">
        <f>'Comm Dev Team'!H23</f>
        <v>2843.939</v>
      </c>
      <c r="Q60" s="252">
        <f>'Comm Dev Team'!H24</f>
        <v>2724.939</v>
      </c>
      <c r="R60" s="252">
        <f t="shared" si="6"/>
        <v>-119</v>
      </c>
      <c r="T60" s="318" t="s">
        <v>448</v>
      </c>
      <c r="U60" s="319">
        <f>'Corp Prop'!H35+Housing!H17+'City Dev'!H42+'HR &amp; Fac'!H45+'L&amp;G'!H35+'Cust Serv'!H35+Finance!H20+'Bus Imp &amp; Tech'!H37+'Direct Services'!H72+'City Leisure'!H55+'Env Dev'!H39+'Comm Dev Team'!H19+PCC!H41-N61</f>
        <v>0</v>
      </c>
      <c r="V60" s="317"/>
    </row>
    <row r="61" spans="1:26" s="124" customFormat="1" ht="12.75">
      <c r="A61" s="251" t="s">
        <v>43</v>
      </c>
      <c r="B61" s="255">
        <f aca="true" t="shared" si="8" ref="B61:M61">SUM(B48:B60)</f>
        <v>182</v>
      </c>
      <c r="C61" s="256">
        <f t="shared" si="8"/>
        <v>-18</v>
      </c>
      <c r="D61" s="255">
        <f t="shared" si="8"/>
        <v>-1</v>
      </c>
      <c r="E61" s="255">
        <f t="shared" si="8"/>
        <v>-689</v>
      </c>
      <c r="F61" s="255">
        <f t="shared" si="8"/>
        <v>5</v>
      </c>
      <c r="G61" s="256">
        <f t="shared" si="8"/>
        <v>2</v>
      </c>
      <c r="H61" s="255">
        <f t="shared" si="8"/>
        <v>-344</v>
      </c>
      <c r="I61" s="255">
        <f t="shared" si="8"/>
        <v>-3</v>
      </c>
      <c r="J61" s="255">
        <f t="shared" si="8"/>
        <v>-150</v>
      </c>
      <c r="K61" s="255">
        <f t="shared" si="8"/>
        <v>2.5</v>
      </c>
      <c r="L61" s="255">
        <f t="shared" si="8"/>
        <v>-157</v>
      </c>
      <c r="M61" s="255">
        <f t="shared" si="8"/>
        <v>0</v>
      </c>
      <c r="N61" s="257">
        <f t="shared" si="7"/>
        <v>-1174</v>
      </c>
      <c r="P61" s="255">
        <f>SUM(P48:P60)</f>
        <v>16987.756999999998</v>
      </c>
      <c r="Q61" s="255">
        <f>SUM(Q48:Q60)</f>
        <v>17362.397</v>
      </c>
      <c r="R61" s="255">
        <f>SUM(R48:R60)</f>
        <v>374.6399999999999</v>
      </c>
      <c r="T61" s="318" t="s">
        <v>449</v>
      </c>
      <c r="U61" s="319">
        <f>'Corp Prop'!N35+Housing!N17+'City Dev'!N42+'HR &amp; Fac'!N45+'L&amp;G'!N35+'Cust Serv'!N35+Finance!N20+'Bus Imp &amp; Tech'!N37+'Direct Services'!N72+'City Leisure'!N55+'Env Dev'!N39+'Comm Dev Team'!N19+PCC!N41-F61-I61-K61-M61-D61</f>
        <v>0</v>
      </c>
      <c r="V61" s="317"/>
      <c r="W61" s="320"/>
      <c r="X61" s="320"/>
      <c r="Y61" s="320"/>
      <c r="Z61" s="320"/>
    </row>
    <row r="62" spans="1:26" s="262" customFormat="1" ht="12.75" hidden="1">
      <c r="A62" s="262" t="s">
        <v>226</v>
      </c>
      <c r="B62" s="263">
        <v>73.55</v>
      </c>
      <c r="C62" s="263">
        <v>-25</v>
      </c>
      <c r="D62" s="263"/>
      <c r="E62" s="263">
        <v>-498.89</v>
      </c>
      <c r="F62" s="263"/>
      <c r="G62" s="263">
        <v>0</v>
      </c>
      <c r="H62" s="263">
        <v>-555.04</v>
      </c>
      <c r="I62" s="263"/>
      <c r="J62" s="263">
        <v>-178.9</v>
      </c>
      <c r="K62" s="263"/>
      <c r="L62" s="263">
        <v>-30</v>
      </c>
      <c r="M62" s="263"/>
      <c r="N62" s="264">
        <f t="shared" si="7"/>
        <v>-1214.28</v>
      </c>
      <c r="P62" s="263"/>
      <c r="Q62" s="304">
        <f>Q41+N62</f>
        <v>17362.406</v>
      </c>
      <c r="R62" s="304"/>
      <c r="T62" s="317"/>
      <c r="U62" s="317"/>
      <c r="V62" s="317"/>
      <c r="W62" s="317"/>
      <c r="X62" s="317"/>
      <c r="Y62" s="317"/>
      <c r="Z62" s="317"/>
    </row>
    <row r="63" spans="1:26" s="262" customFormat="1" ht="12.75" hidden="1">
      <c r="A63" s="262" t="s">
        <v>227</v>
      </c>
      <c r="B63" s="263">
        <f>B61-B62</f>
        <v>108.45</v>
      </c>
      <c r="C63" s="263">
        <f>C61-C62</f>
        <v>7</v>
      </c>
      <c r="D63" s="263"/>
      <c r="E63" s="263">
        <f>E61-E62</f>
        <v>-190.11</v>
      </c>
      <c r="F63" s="263"/>
      <c r="G63" s="263">
        <f>G61-G62</f>
        <v>2</v>
      </c>
      <c r="H63" s="263">
        <f>H61-H62</f>
        <v>211.03999999999996</v>
      </c>
      <c r="I63" s="263"/>
      <c r="J63" s="263">
        <f>J61-J62</f>
        <v>28.900000000000006</v>
      </c>
      <c r="K63" s="263"/>
      <c r="L63" s="263">
        <f>L61-L62</f>
        <v>-127</v>
      </c>
      <c r="M63" s="263"/>
      <c r="N63" s="264">
        <f t="shared" si="7"/>
        <v>40.279999999999944</v>
      </c>
      <c r="P63" s="263"/>
      <c r="Q63" s="304"/>
      <c r="R63" s="304">
        <f>R41-N63</f>
        <v>374.6490000000001</v>
      </c>
      <c r="T63" s="317"/>
      <c r="U63" s="317"/>
      <c r="V63" s="317"/>
      <c r="W63" s="317"/>
      <c r="X63" s="317"/>
      <c r="Y63" s="317"/>
      <c r="Z63" s="317"/>
    </row>
    <row r="64" spans="1:26" s="124" customFormat="1" ht="12.75">
      <c r="A64" s="262"/>
      <c r="B64" s="263"/>
      <c r="C64" s="263"/>
      <c r="D64" s="263"/>
      <c r="E64" s="263"/>
      <c r="F64" s="263"/>
      <c r="G64" s="263"/>
      <c r="H64" s="263"/>
      <c r="I64" s="263"/>
      <c r="J64" s="263"/>
      <c r="K64" s="263"/>
      <c r="L64" s="263"/>
      <c r="M64" s="263"/>
      <c r="N64" s="264"/>
      <c r="P64" s="263"/>
      <c r="Q64" s="304"/>
      <c r="R64" s="304"/>
      <c r="T64" s="320"/>
      <c r="U64" s="320"/>
      <c r="V64" s="317"/>
      <c r="W64" s="320"/>
      <c r="X64" s="320"/>
      <c r="Y64" s="320"/>
      <c r="Z64" s="320"/>
    </row>
    <row r="65" spans="1:18" ht="12.75">
      <c r="A65" s="124" t="s">
        <v>513</v>
      </c>
      <c r="Q65" s="305"/>
      <c r="R65" s="305"/>
    </row>
    <row r="66" spans="1:18" ht="38.25">
      <c r="A66" s="248" t="s">
        <v>497</v>
      </c>
      <c r="B66" s="260" t="s">
        <v>250</v>
      </c>
      <c r="C66" s="403" t="s">
        <v>61</v>
      </c>
      <c r="D66" s="404"/>
      <c r="E66" s="403" t="s">
        <v>472</v>
      </c>
      <c r="F66" s="404"/>
      <c r="G66" s="260" t="s">
        <v>59</v>
      </c>
      <c r="H66" s="403" t="s">
        <v>485</v>
      </c>
      <c r="I66" s="404"/>
      <c r="J66" s="403" t="s">
        <v>54</v>
      </c>
      <c r="K66" s="404"/>
      <c r="L66" s="403" t="s">
        <v>382</v>
      </c>
      <c r="M66" s="404"/>
      <c r="N66" s="260" t="s">
        <v>260</v>
      </c>
      <c r="P66" s="260" t="s">
        <v>270</v>
      </c>
      <c r="Q66" s="260" t="s">
        <v>467</v>
      </c>
      <c r="R66" s="260" t="s">
        <v>468</v>
      </c>
    </row>
    <row r="67" spans="1:18" ht="17.25" customHeight="1">
      <c r="A67" s="249"/>
      <c r="B67" s="250" t="s">
        <v>492</v>
      </c>
      <c r="C67" s="371" t="s">
        <v>492</v>
      </c>
      <c r="D67" s="260" t="s">
        <v>493</v>
      </c>
      <c r="E67" s="250" t="s">
        <v>492</v>
      </c>
      <c r="F67" s="250" t="s">
        <v>493</v>
      </c>
      <c r="G67" s="258" t="s">
        <v>492</v>
      </c>
      <c r="H67" s="250" t="s">
        <v>492</v>
      </c>
      <c r="I67" s="250" t="s">
        <v>493</v>
      </c>
      <c r="J67" s="250" t="s">
        <v>492</v>
      </c>
      <c r="K67" s="250" t="s">
        <v>493</v>
      </c>
      <c r="L67" s="250" t="s">
        <v>492</v>
      </c>
      <c r="M67" s="250" t="s">
        <v>493</v>
      </c>
      <c r="N67" s="250" t="s">
        <v>492</v>
      </c>
      <c r="P67" s="250" t="s">
        <v>492</v>
      </c>
      <c r="Q67" s="250" t="s">
        <v>492</v>
      </c>
      <c r="R67" s="250" t="s">
        <v>492</v>
      </c>
    </row>
    <row r="68" spans="1:18" ht="12.75">
      <c r="A68" s="247" t="s">
        <v>95</v>
      </c>
      <c r="B68" s="252">
        <v>0</v>
      </c>
      <c r="C68" s="253">
        <v>0</v>
      </c>
      <c r="D68" s="252">
        <v>0</v>
      </c>
      <c r="E68" s="252">
        <v>0</v>
      </c>
      <c r="F68" s="259">
        <v>0</v>
      </c>
      <c r="G68" s="253">
        <v>0</v>
      </c>
      <c r="H68" s="252">
        <f>'City Dev'!I20</f>
        <v>-2</v>
      </c>
      <c r="I68" s="252">
        <v>0</v>
      </c>
      <c r="J68" s="252">
        <f>'City Dev'!I27</f>
        <v>-10</v>
      </c>
      <c r="K68" s="252">
        <v>0</v>
      </c>
      <c r="L68" s="252">
        <v>0</v>
      </c>
      <c r="M68" s="259">
        <v>0</v>
      </c>
      <c r="N68" s="267">
        <f>SUM(B68,C68,E68,G68,H68,J68,L68)</f>
        <v>-12</v>
      </c>
      <c r="P68" s="252">
        <f>PCC!I45</f>
        <v>1068.269</v>
      </c>
      <c r="Q68" s="252">
        <f>PCC!I46</f>
        <v>1121.052</v>
      </c>
      <c r="R68" s="252">
        <f aca="true" t="shared" si="9" ref="R68:R80">Q68-P68</f>
        <v>52.7829999999999</v>
      </c>
    </row>
    <row r="69" spans="1:18" ht="12.75">
      <c r="A69" s="247" t="s">
        <v>405</v>
      </c>
      <c r="B69" s="252">
        <v>0</v>
      </c>
      <c r="C69" s="253">
        <f>'Corp Prop'!I28</f>
        <v>10</v>
      </c>
      <c r="D69" s="252">
        <v>0</v>
      </c>
      <c r="E69" s="252">
        <f>'Corp Prop'!I18</f>
        <v>-10</v>
      </c>
      <c r="F69" s="259">
        <v>0</v>
      </c>
      <c r="G69" s="253">
        <f>'Corp Prop'!I33</f>
        <v>2</v>
      </c>
      <c r="H69" s="252">
        <f>'Corp Prop'!I11</f>
        <v>-74</v>
      </c>
      <c r="I69" s="252">
        <v>0</v>
      </c>
      <c r="J69" s="252">
        <v>0</v>
      </c>
      <c r="K69" s="252">
        <v>0</v>
      </c>
      <c r="L69" s="252">
        <v>0</v>
      </c>
      <c r="M69" s="253">
        <v>0</v>
      </c>
      <c r="N69" s="268">
        <f aca="true" t="shared" si="10" ref="N69:N82">SUM(B69,C69,E69,G69,H69,J69,L69)</f>
        <v>-72</v>
      </c>
      <c r="P69" s="252">
        <f>'Bus Imp &amp; Tech'!I41</f>
        <v>3382.495</v>
      </c>
      <c r="Q69" s="302">
        <f>'Bus Imp &amp; Tech'!I42</f>
        <v>3488.403</v>
      </c>
      <c r="R69" s="252">
        <f t="shared" si="9"/>
        <v>105.9079999999999</v>
      </c>
    </row>
    <row r="70" spans="1:18" ht="12.75">
      <c r="A70" s="247" t="s">
        <v>406</v>
      </c>
      <c r="B70" s="252">
        <v>0</v>
      </c>
      <c r="C70" s="253">
        <v>0</v>
      </c>
      <c r="D70" s="252">
        <v>0</v>
      </c>
      <c r="E70" s="252">
        <f>Housing!I17</f>
        <v>-16</v>
      </c>
      <c r="F70" s="252">
        <v>0</v>
      </c>
      <c r="G70" s="253">
        <v>0</v>
      </c>
      <c r="H70" s="252">
        <v>0</v>
      </c>
      <c r="I70" s="252">
        <v>0</v>
      </c>
      <c r="J70" s="252">
        <v>0</v>
      </c>
      <c r="K70" s="252">
        <v>0</v>
      </c>
      <c r="L70" s="252">
        <v>0</v>
      </c>
      <c r="M70" s="253">
        <v>0</v>
      </c>
      <c r="N70" s="268">
        <f t="shared" si="10"/>
        <v>-16</v>
      </c>
      <c r="P70" s="252">
        <f>'City Dev'!I46</f>
        <v>770.6980000000001</v>
      </c>
      <c r="Q70" s="252">
        <f>'City Dev'!I47</f>
        <v>843.109</v>
      </c>
      <c r="R70" s="252">
        <f t="shared" si="9"/>
        <v>72.41099999999994</v>
      </c>
    </row>
    <row r="71" spans="1:18" ht="12.75">
      <c r="A71" s="247" t="s">
        <v>536</v>
      </c>
      <c r="B71" s="252">
        <v>0</v>
      </c>
      <c r="C71" s="253">
        <v>0</v>
      </c>
      <c r="D71" s="252">
        <v>0</v>
      </c>
      <c r="E71" s="252">
        <v>0</v>
      </c>
      <c r="F71" s="252">
        <v>0</v>
      </c>
      <c r="G71" s="253">
        <v>0</v>
      </c>
      <c r="H71" s="252">
        <v>0</v>
      </c>
      <c r="I71" s="252">
        <v>0</v>
      </c>
      <c r="J71" s="252">
        <v>0</v>
      </c>
      <c r="K71" s="252">
        <v>0</v>
      </c>
      <c r="L71" s="252">
        <v>0</v>
      </c>
      <c r="M71" s="253">
        <v>0</v>
      </c>
      <c r="N71" s="268">
        <f t="shared" si="10"/>
        <v>0</v>
      </c>
      <c r="P71" s="252">
        <f>'Env Dev'!I43</f>
        <v>2046.781</v>
      </c>
      <c r="Q71" s="252">
        <f>'Env Dev'!I44</f>
        <v>2112.364</v>
      </c>
      <c r="R71" s="252">
        <f t="shared" si="9"/>
        <v>65.58300000000008</v>
      </c>
    </row>
    <row r="72" spans="1:18" ht="12.75">
      <c r="A72" s="299" t="s">
        <v>494</v>
      </c>
      <c r="B72" s="252">
        <f>'Bus Imp &amp; Tech'!I24</f>
        <v>25</v>
      </c>
      <c r="C72" s="253">
        <v>0</v>
      </c>
      <c r="D72" s="252">
        <v>0</v>
      </c>
      <c r="E72" s="252">
        <f>'Bus Imp &amp; Tech'!I18</f>
        <v>-20</v>
      </c>
      <c r="F72" s="252">
        <v>0</v>
      </c>
      <c r="G72" s="253">
        <v>0</v>
      </c>
      <c r="H72" s="252">
        <f>'Bus Imp &amp; Tech'!I34</f>
        <v>-7</v>
      </c>
      <c r="I72" s="252">
        <v>0</v>
      </c>
      <c r="J72" s="252">
        <v>0</v>
      </c>
      <c r="K72" s="252">
        <v>0</v>
      </c>
      <c r="L72" s="252">
        <v>0</v>
      </c>
      <c r="M72" s="253">
        <v>0</v>
      </c>
      <c r="N72" s="268">
        <f t="shared" si="10"/>
        <v>-2</v>
      </c>
      <c r="P72" s="252">
        <f>Housing!I21</f>
        <v>2993.096</v>
      </c>
      <c r="Q72" s="252">
        <f>Housing!I22</f>
        <v>3056.714</v>
      </c>
      <c r="R72" s="252">
        <f t="shared" si="9"/>
        <v>63.61799999999994</v>
      </c>
    </row>
    <row r="73" spans="1:18" ht="12.75">
      <c r="A73" s="247" t="s">
        <v>495</v>
      </c>
      <c r="B73" s="252">
        <v>0</v>
      </c>
      <c r="C73" s="253">
        <f>'Cust Serv'!I33</f>
        <v>0</v>
      </c>
      <c r="D73" s="252">
        <v>0</v>
      </c>
      <c r="E73" s="252">
        <f>'Cust Serv'!I17</f>
        <v>-170</v>
      </c>
      <c r="F73" s="252">
        <f>'Cust Serv'!O17</f>
        <v>3.5</v>
      </c>
      <c r="G73" s="253">
        <v>0</v>
      </c>
      <c r="H73" s="252">
        <v>0</v>
      </c>
      <c r="I73" s="252">
        <v>0</v>
      </c>
      <c r="J73" s="252">
        <v>0</v>
      </c>
      <c r="K73" s="252">
        <v>0</v>
      </c>
      <c r="L73" s="252">
        <v>0</v>
      </c>
      <c r="M73" s="253">
        <v>0</v>
      </c>
      <c r="N73" s="268">
        <f t="shared" si="10"/>
        <v>-170</v>
      </c>
      <c r="P73" s="252">
        <f>'Corp Prop'!I39</f>
        <v>-4850.45</v>
      </c>
      <c r="Q73" s="252">
        <f>'Corp Prop'!I40</f>
        <v>-4475.613</v>
      </c>
      <c r="R73" s="252">
        <f t="shared" si="9"/>
        <v>374.83699999999953</v>
      </c>
    </row>
    <row r="74" spans="1:18" ht="12.75">
      <c r="A74" s="247" t="s">
        <v>461</v>
      </c>
      <c r="B74" s="252">
        <v>0</v>
      </c>
      <c r="C74" s="253">
        <f>'HR &amp; Fac'!I38</f>
        <v>-40</v>
      </c>
      <c r="D74" s="252">
        <v>0</v>
      </c>
      <c r="E74" s="252">
        <f>'HR &amp; Fac'!I22</f>
        <v>-3</v>
      </c>
      <c r="F74" s="259">
        <v>0</v>
      </c>
      <c r="G74" s="253">
        <v>0</v>
      </c>
      <c r="H74" s="252">
        <f>'HR &amp; Fac'!I12</f>
        <v>-50</v>
      </c>
      <c r="I74" s="252">
        <v>0</v>
      </c>
      <c r="J74" s="252">
        <v>0</v>
      </c>
      <c r="K74" s="252">
        <v>0</v>
      </c>
      <c r="L74" s="252">
        <v>0</v>
      </c>
      <c r="M74" s="253">
        <v>0</v>
      </c>
      <c r="N74" s="268">
        <f t="shared" si="10"/>
        <v>-93</v>
      </c>
      <c r="P74" s="252">
        <f>'Cust Serv'!I39</f>
        <v>2342.929</v>
      </c>
      <c r="Q74" s="252">
        <f>'Cust Serv'!I40</f>
        <v>2189.711</v>
      </c>
      <c r="R74" s="252">
        <f t="shared" si="9"/>
        <v>-153.2180000000003</v>
      </c>
    </row>
    <row r="75" spans="1:18" ht="12.75">
      <c r="A75" s="247" t="s">
        <v>496</v>
      </c>
      <c r="B75" s="252">
        <v>0</v>
      </c>
      <c r="C75" s="253">
        <v>0</v>
      </c>
      <c r="D75" s="252">
        <v>0</v>
      </c>
      <c r="E75" s="252">
        <v>0</v>
      </c>
      <c r="F75" s="252">
        <v>0</v>
      </c>
      <c r="G75" s="253">
        <v>0</v>
      </c>
      <c r="H75" s="252">
        <v>0</v>
      </c>
      <c r="I75" s="252">
        <v>0</v>
      </c>
      <c r="J75" s="252">
        <v>0</v>
      </c>
      <c r="K75" s="252">
        <v>0</v>
      </c>
      <c r="L75" s="252">
        <v>0</v>
      </c>
      <c r="M75" s="253">
        <v>0</v>
      </c>
      <c r="N75" s="268">
        <f t="shared" si="10"/>
        <v>0</v>
      </c>
      <c r="P75" s="252">
        <f>'City Leisure'!I59</f>
        <v>2682.12</v>
      </c>
      <c r="Q75" s="252">
        <f>'City Leisure'!I60</f>
        <v>2899.102</v>
      </c>
      <c r="R75" s="252">
        <f t="shared" si="9"/>
        <v>216.98199999999997</v>
      </c>
    </row>
    <row r="76" spans="1:18" ht="12.75">
      <c r="A76" s="299" t="s">
        <v>127</v>
      </c>
      <c r="B76" s="252">
        <v>0</v>
      </c>
      <c r="C76" s="253">
        <v>0</v>
      </c>
      <c r="D76" s="252">
        <v>0</v>
      </c>
      <c r="E76" s="252">
        <f>'Env Dev'!I37</f>
        <v>-45</v>
      </c>
      <c r="F76" s="252">
        <v>0</v>
      </c>
      <c r="G76" s="253">
        <v>0</v>
      </c>
      <c r="H76" s="252">
        <f>'Env Dev'!I13</f>
        <v>-3</v>
      </c>
      <c r="I76" s="252">
        <v>0</v>
      </c>
      <c r="J76" s="252">
        <v>0</v>
      </c>
      <c r="K76" s="252">
        <v>0</v>
      </c>
      <c r="L76" s="252">
        <v>0</v>
      </c>
      <c r="M76" s="253">
        <v>0</v>
      </c>
      <c r="N76" s="268">
        <f t="shared" si="10"/>
        <v>-48</v>
      </c>
      <c r="P76" s="252">
        <f>'Direct Services'!I76</f>
        <v>-2540.205</v>
      </c>
      <c r="Q76" s="252">
        <f>'Direct Services'!I77</f>
        <v>-2733.768</v>
      </c>
      <c r="R76" s="252">
        <f t="shared" si="9"/>
        <v>-193.5630000000001</v>
      </c>
    </row>
    <row r="77" spans="1:18" ht="12.75">
      <c r="A77" s="299" t="s">
        <v>253</v>
      </c>
      <c r="B77" s="252">
        <f>'Direct Services'!I11</f>
        <v>159</v>
      </c>
      <c r="C77" s="253">
        <f>'Direct Services'!I58</f>
        <v>28</v>
      </c>
      <c r="D77" s="252">
        <v>0</v>
      </c>
      <c r="E77" s="252">
        <f>'Direct Services'!I44</f>
        <v>-150</v>
      </c>
      <c r="F77" s="259">
        <f>'Direct Services'!O44</f>
        <v>3</v>
      </c>
      <c r="G77" s="253">
        <v>0</v>
      </c>
      <c r="H77" s="252">
        <f>'Direct Services'!I31</f>
        <v>-254</v>
      </c>
      <c r="I77" s="252">
        <v>0</v>
      </c>
      <c r="J77" s="252">
        <v>0</v>
      </c>
      <c r="K77" s="252">
        <v>0</v>
      </c>
      <c r="L77" s="252">
        <v>0</v>
      </c>
      <c r="M77" s="253">
        <v>0</v>
      </c>
      <c r="N77" s="268">
        <f t="shared" si="10"/>
        <v>-217</v>
      </c>
      <c r="P77" s="252">
        <f>'HR &amp; Fac'!I49</f>
        <v>1154.402</v>
      </c>
      <c r="Q77" s="252">
        <f>'HR &amp; Fac'!I50</f>
        <v>897.505</v>
      </c>
      <c r="R77" s="252">
        <f t="shared" si="9"/>
        <v>-256.89700000000005</v>
      </c>
    </row>
    <row r="78" spans="1:18" ht="12.75">
      <c r="A78" s="247" t="s">
        <v>414</v>
      </c>
      <c r="B78" s="252">
        <f>'City Leisure'!I40</f>
        <v>2</v>
      </c>
      <c r="C78" s="253">
        <v>0</v>
      </c>
      <c r="D78" s="252">
        <v>0</v>
      </c>
      <c r="E78" s="252">
        <f>'City Leisure'!I35</f>
        <v>-34</v>
      </c>
      <c r="F78" s="259">
        <v>0</v>
      </c>
      <c r="G78" s="253">
        <v>0</v>
      </c>
      <c r="H78" s="252">
        <f>'City Leisure'!I19</f>
        <v>-41</v>
      </c>
      <c r="I78" s="252">
        <v>0</v>
      </c>
      <c r="J78" s="252">
        <v>0</v>
      </c>
      <c r="K78" s="252">
        <v>0</v>
      </c>
      <c r="L78" s="252">
        <v>0</v>
      </c>
      <c r="M78" s="253">
        <v>0</v>
      </c>
      <c r="N78" s="268">
        <f t="shared" si="10"/>
        <v>-73</v>
      </c>
      <c r="P78" s="252">
        <f>Finance!I24</f>
        <v>1924.8200000000002</v>
      </c>
      <c r="Q78" s="252">
        <f>Finance!I25</f>
        <v>1963.744</v>
      </c>
      <c r="R78" s="252">
        <f t="shared" si="9"/>
        <v>38.92399999999975</v>
      </c>
    </row>
    <row r="79" spans="1:22" ht="12.75">
      <c r="A79" s="247" t="s">
        <v>416</v>
      </c>
      <c r="B79" s="252">
        <v>0</v>
      </c>
      <c r="C79" s="253">
        <v>0</v>
      </c>
      <c r="D79" s="252">
        <v>0</v>
      </c>
      <c r="E79" s="252">
        <v>0</v>
      </c>
      <c r="F79" s="259">
        <v>0</v>
      </c>
      <c r="G79" s="253">
        <v>0</v>
      </c>
      <c r="H79" s="252">
        <v>0</v>
      </c>
      <c r="I79" s="252">
        <v>0</v>
      </c>
      <c r="J79" s="252">
        <v>0</v>
      </c>
      <c r="K79" s="252">
        <v>0</v>
      </c>
      <c r="L79" s="252">
        <v>0</v>
      </c>
      <c r="M79" s="253">
        <v>0</v>
      </c>
      <c r="N79" s="268">
        <f t="shared" si="10"/>
        <v>0</v>
      </c>
      <c r="P79" s="252">
        <f>'L&amp;G'!I39</f>
        <v>2448.863</v>
      </c>
      <c r="Q79" s="252">
        <f>'L&amp;G'!I40</f>
        <v>2308.393</v>
      </c>
      <c r="R79" s="252">
        <f t="shared" si="9"/>
        <v>-140.4699999999998</v>
      </c>
      <c r="T79" s="315" t="s">
        <v>447</v>
      </c>
      <c r="U79" s="316"/>
      <c r="V79" s="317"/>
    </row>
    <row r="80" spans="1:22" ht="12.75">
      <c r="A80" s="247" t="s">
        <v>124</v>
      </c>
      <c r="B80" s="252">
        <v>0</v>
      </c>
      <c r="C80" s="253">
        <v>0</v>
      </c>
      <c r="D80" s="252">
        <v>0</v>
      </c>
      <c r="E80" s="254">
        <v>0</v>
      </c>
      <c r="F80" s="252">
        <v>0</v>
      </c>
      <c r="G80" s="253">
        <v>0</v>
      </c>
      <c r="H80" s="252">
        <f>PCC!I15</f>
        <v>-17</v>
      </c>
      <c r="I80" s="252">
        <v>0</v>
      </c>
      <c r="J80" s="252">
        <v>0</v>
      </c>
      <c r="K80" s="252">
        <v>0</v>
      </c>
      <c r="L80" s="252">
        <v>0</v>
      </c>
      <c r="M80" s="253">
        <v>0</v>
      </c>
      <c r="N80" s="268">
        <f t="shared" si="10"/>
        <v>-17</v>
      </c>
      <c r="P80" s="252">
        <f>'Comm Dev Team'!I23</f>
        <v>2843.939</v>
      </c>
      <c r="Q80" s="252">
        <f>'Comm Dev Team'!I24</f>
        <v>2670.44</v>
      </c>
      <c r="R80" s="252">
        <f t="shared" si="9"/>
        <v>-173.4989999999998</v>
      </c>
      <c r="T80" s="318" t="s">
        <v>448</v>
      </c>
      <c r="U80" s="319">
        <f>'Corp Prop'!I35+Housing!I17+'City Dev'!I42+'HR &amp; Fac'!I45+'L&amp;G'!I35+'Cust Serv'!I35+Finance!I20+'Bus Imp &amp; Tech'!I37+'Direct Services'!I72+'City Leisure'!I55+'Env Dev'!I39+'Comm Dev Team'!I19+PCC!I41-N81</f>
        <v>0</v>
      </c>
      <c r="V80" s="317"/>
    </row>
    <row r="81" spans="1:26" s="124" customFormat="1" ht="12.75">
      <c r="A81" s="251" t="s">
        <v>43</v>
      </c>
      <c r="B81" s="255">
        <f aca="true" t="shared" si="11" ref="B81:M81">SUM(B68:B80)</f>
        <v>186</v>
      </c>
      <c r="C81" s="256">
        <f t="shared" si="11"/>
        <v>-2</v>
      </c>
      <c r="D81" s="255">
        <f t="shared" si="11"/>
        <v>0</v>
      </c>
      <c r="E81" s="255">
        <f t="shared" si="11"/>
        <v>-448</v>
      </c>
      <c r="F81" s="255">
        <f t="shared" si="11"/>
        <v>6.5</v>
      </c>
      <c r="G81" s="256">
        <f t="shared" si="11"/>
        <v>2</v>
      </c>
      <c r="H81" s="255">
        <f t="shared" si="11"/>
        <v>-448</v>
      </c>
      <c r="I81" s="255">
        <f t="shared" si="11"/>
        <v>0</v>
      </c>
      <c r="J81" s="255">
        <f t="shared" si="11"/>
        <v>-10</v>
      </c>
      <c r="K81" s="255">
        <f t="shared" si="11"/>
        <v>0</v>
      </c>
      <c r="L81" s="255">
        <f t="shared" si="11"/>
        <v>0</v>
      </c>
      <c r="M81" s="255">
        <f t="shared" si="11"/>
        <v>0</v>
      </c>
      <c r="N81" s="257">
        <f>SUM(N68:N80)</f>
        <v>-720</v>
      </c>
      <c r="P81" s="255">
        <f>SUM(P68:P80)</f>
        <v>16267.757</v>
      </c>
      <c r="Q81" s="255">
        <f>SUM(Q68:Q80)</f>
        <v>16341.156</v>
      </c>
      <c r="R81" s="255">
        <f>SUM(R68:R80)</f>
        <v>73.39899999999898</v>
      </c>
      <c r="T81" s="318" t="s">
        <v>449</v>
      </c>
      <c r="U81" s="319">
        <f>'Corp Prop'!O35+Housing!O17+'City Dev'!O42+'HR &amp; Fac'!O45+'L&amp;G'!O35+'Cust Serv'!O35+Finance!O20+'Bus Imp &amp; Tech'!O37+'Direct Services'!O72+'City Leisure'!O55+'Env Dev'!O39+'Comm Dev Team'!O19+PCC!O41-F81-I81-K81-M81-D81</f>
        <v>0</v>
      </c>
      <c r="V81" s="317"/>
      <c r="W81" s="320"/>
      <c r="X81" s="320"/>
      <c r="Y81" s="320"/>
      <c r="Z81" s="320"/>
    </row>
    <row r="82" spans="1:26" s="262" customFormat="1" ht="12.75" hidden="1">
      <c r="A82" s="262" t="s">
        <v>226</v>
      </c>
      <c r="B82" s="263">
        <v>0</v>
      </c>
      <c r="C82" s="263">
        <v>0</v>
      </c>
      <c r="D82" s="263"/>
      <c r="E82" s="263">
        <v>0</v>
      </c>
      <c r="F82" s="263"/>
      <c r="G82" s="263">
        <v>0</v>
      </c>
      <c r="H82" s="263">
        <v>0</v>
      </c>
      <c r="I82" s="263"/>
      <c r="J82" s="263">
        <v>0</v>
      </c>
      <c r="K82" s="263"/>
      <c r="L82" s="263">
        <v>0</v>
      </c>
      <c r="M82" s="263"/>
      <c r="N82" s="264">
        <f t="shared" si="10"/>
        <v>0</v>
      </c>
      <c r="P82" s="263"/>
      <c r="Q82" s="303">
        <f>Q61+N82</f>
        <v>17362.397</v>
      </c>
      <c r="R82" s="263"/>
      <c r="T82" s="317"/>
      <c r="U82" s="317"/>
      <c r="V82" s="317"/>
      <c r="W82" s="317"/>
      <c r="X82" s="317"/>
      <c r="Y82" s="317"/>
      <c r="Z82" s="317"/>
    </row>
    <row r="83" spans="1:26" s="262" customFormat="1" ht="12.75" hidden="1">
      <c r="A83" s="262" t="s">
        <v>227</v>
      </c>
      <c r="B83" s="263">
        <f>B81-B82</f>
        <v>186</v>
      </c>
      <c r="C83" s="263">
        <f>C81-C82</f>
        <v>-2</v>
      </c>
      <c r="D83" s="263"/>
      <c r="E83" s="263">
        <f>E81-E82</f>
        <v>-448</v>
      </c>
      <c r="F83" s="263"/>
      <c r="G83" s="263">
        <f>G81-G82</f>
        <v>2</v>
      </c>
      <c r="H83" s="263">
        <f>H81-H82</f>
        <v>-448</v>
      </c>
      <c r="I83" s="263"/>
      <c r="J83" s="263">
        <f>J81-J82</f>
        <v>-10</v>
      </c>
      <c r="K83" s="263"/>
      <c r="L83" s="263">
        <f>L81-L82</f>
        <v>0</v>
      </c>
      <c r="M83" s="263"/>
      <c r="N83" s="264">
        <f>SUM(B83,C83,E83,G83,H83,J83,L83)</f>
        <v>-720</v>
      </c>
      <c r="P83" s="263"/>
      <c r="Q83" s="263"/>
      <c r="R83" s="263"/>
      <c r="T83" s="317"/>
      <c r="U83" s="317"/>
      <c r="V83" s="317"/>
      <c r="W83" s="317"/>
      <c r="X83" s="317"/>
      <c r="Y83" s="317"/>
      <c r="Z83" s="317"/>
    </row>
    <row r="84" spans="1:26" s="124" customFormat="1" ht="12.75">
      <c r="A84" s="262"/>
      <c r="B84" s="263"/>
      <c r="C84" s="263"/>
      <c r="D84" s="263"/>
      <c r="E84" s="263"/>
      <c r="F84" s="263"/>
      <c r="G84" s="263"/>
      <c r="H84" s="263"/>
      <c r="I84" s="263"/>
      <c r="J84" s="263"/>
      <c r="K84" s="263"/>
      <c r="L84" s="263"/>
      <c r="M84" s="263"/>
      <c r="N84" s="264"/>
      <c r="P84" s="263"/>
      <c r="Q84" s="263"/>
      <c r="R84" s="263"/>
      <c r="T84" s="320"/>
      <c r="U84" s="320"/>
      <c r="V84" s="317"/>
      <c r="W84" s="320"/>
      <c r="X84" s="320"/>
      <c r="Y84" s="320"/>
      <c r="Z84" s="320"/>
    </row>
    <row r="85" ht="12.75" hidden="1">
      <c r="A85" s="124" t="s">
        <v>514</v>
      </c>
    </row>
    <row r="86" spans="1:18" ht="38.25" hidden="1">
      <c r="A86" s="248" t="s">
        <v>497</v>
      </c>
      <c r="B86" s="260" t="s">
        <v>250</v>
      </c>
      <c r="C86" s="403" t="s">
        <v>61</v>
      </c>
      <c r="D86" s="404"/>
      <c r="E86" s="403" t="s">
        <v>472</v>
      </c>
      <c r="F86" s="404"/>
      <c r="G86" s="260" t="s">
        <v>59</v>
      </c>
      <c r="H86" s="403" t="s">
        <v>485</v>
      </c>
      <c r="I86" s="404"/>
      <c r="J86" s="403" t="s">
        <v>54</v>
      </c>
      <c r="K86" s="404"/>
      <c r="L86" s="403" t="s">
        <v>382</v>
      </c>
      <c r="M86" s="404"/>
      <c r="N86" s="260" t="s">
        <v>43</v>
      </c>
      <c r="P86" s="260" t="s">
        <v>270</v>
      </c>
      <c r="Q86" s="260" t="s">
        <v>467</v>
      </c>
      <c r="R86" s="260" t="s">
        <v>468</v>
      </c>
    </row>
    <row r="87" spans="1:18" ht="12.75" hidden="1">
      <c r="A87" s="249"/>
      <c r="B87" s="250" t="s">
        <v>492</v>
      </c>
      <c r="C87" s="371" t="s">
        <v>492</v>
      </c>
      <c r="D87" s="260" t="s">
        <v>493</v>
      </c>
      <c r="E87" s="250" t="s">
        <v>492</v>
      </c>
      <c r="F87" s="250" t="s">
        <v>493</v>
      </c>
      <c r="G87" s="258" t="s">
        <v>492</v>
      </c>
      <c r="H87" s="250" t="s">
        <v>492</v>
      </c>
      <c r="I87" s="250" t="s">
        <v>493</v>
      </c>
      <c r="J87" s="250" t="s">
        <v>492</v>
      </c>
      <c r="K87" s="250" t="s">
        <v>493</v>
      </c>
      <c r="L87" s="250" t="s">
        <v>492</v>
      </c>
      <c r="M87" s="250" t="s">
        <v>493</v>
      </c>
      <c r="N87" s="250" t="s">
        <v>492</v>
      </c>
      <c r="P87" s="250" t="s">
        <v>492</v>
      </c>
      <c r="Q87" s="250" t="s">
        <v>492</v>
      </c>
      <c r="R87" s="250" t="s">
        <v>492</v>
      </c>
    </row>
    <row r="88" spans="1:18" ht="12.75" hidden="1">
      <c r="A88" s="247" t="s">
        <v>124</v>
      </c>
      <c r="B88" s="252">
        <v>0</v>
      </c>
      <c r="C88" s="252">
        <v>0</v>
      </c>
      <c r="D88" s="252">
        <v>0</v>
      </c>
      <c r="E88" s="252">
        <v>0</v>
      </c>
      <c r="F88" s="252">
        <v>0</v>
      </c>
      <c r="G88" s="252">
        <v>0</v>
      </c>
      <c r="H88" s="252">
        <v>0</v>
      </c>
      <c r="I88" s="252">
        <v>0</v>
      </c>
      <c r="J88" s="252">
        <f>PCC!J22</f>
        <v>0</v>
      </c>
      <c r="K88" s="252">
        <f>PCC!P22</f>
        <v>0</v>
      </c>
      <c r="L88" s="252">
        <v>0</v>
      </c>
      <c r="M88" s="252">
        <v>0</v>
      </c>
      <c r="N88" s="267">
        <f>SUM(B88,C88,E88,G88,H88,J88,L88)</f>
        <v>0</v>
      </c>
      <c r="P88" s="252">
        <f>PCC!J45</f>
        <v>1068.269</v>
      </c>
      <c r="Q88" s="302">
        <f>PCC!J46</f>
        <v>1098.293</v>
      </c>
      <c r="R88" s="252">
        <f aca="true" t="shared" si="12" ref="R88:R100">Q88-P88</f>
        <v>30.023999999999887</v>
      </c>
    </row>
    <row r="89" spans="1:18" ht="12.75" hidden="1">
      <c r="A89" s="247" t="s">
        <v>494</v>
      </c>
      <c r="B89" s="252">
        <f>'Bus Imp &amp; Tech'!J24</f>
        <v>25</v>
      </c>
      <c r="C89" s="253">
        <v>0</v>
      </c>
      <c r="D89" s="252">
        <v>0</v>
      </c>
      <c r="E89" s="252">
        <f>'Bus Imp &amp; Tech'!J18</f>
        <v>-20</v>
      </c>
      <c r="F89" s="259">
        <v>0</v>
      </c>
      <c r="G89" s="253">
        <v>0</v>
      </c>
      <c r="H89" s="252">
        <f>'Bus Imp &amp; Tech'!J34</f>
        <v>-7</v>
      </c>
      <c r="I89" s="252">
        <v>0</v>
      </c>
      <c r="J89" s="252">
        <v>0</v>
      </c>
      <c r="K89" s="252">
        <v>0</v>
      </c>
      <c r="L89" s="252">
        <v>0</v>
      </c>
      <c r="M89" s="252">
        <v>0</v>
      </c>
      <c r="N89" s="268">
        <f aca="true" t="shared" si="13" ref="N89:N102">SUM(B89,C89,E89,G89,H89,J89,L89)</f>
        <v>-2</v>
      </c>
      <c r="P89" s="252">
        <f>'Bus Imp &amp; Tech'!J41</f>
        <v>3380.495</v>
      </c>
      <c r="Q89" s="252">
        <f>'Bus Imp &amp; Tech'!J42</f>
        <v>3418.635</v>
      </c>
      <c r="R89" s="252">
        <f t="shared" si="12"/>
        <v>38.14000000000033</v>
      </c>
    </row>
    <row r="90" spans="1:18" ht="12.75" hidden="1">
      <c r="A90" s="247" t="s">
        <v>95</v>
      </c>
      <c r="B90" s="252">
        <v>0</v>
      </c>
      <c r="C90" s="253">
        <v>0</v>
      </c>
      <c r="D90" s="252">
        <v>0</v>
      </c>
      <c r="E90" s="252">
        <v>0</v>
      </c>
      <c r="F90" s="252">
        <v>0</v>
      </c>
      <c r="G90" s="253">
        <v>0</v>
      </c>
      <c r="H90" s="252">
        <f>'City Dev'!J20</f>
        <v>-1</v>
      </c>
      <c r="I90" s="252">
        <v>0</v>
      </c>
      <c r="J90" s="252">
        <f>'City Dev'!J27</f>
        <v>-9</v>
      </c>
      <c r="K90" s="252">
        <v>0</v>
      </c>
      <c r="L90" s="252">
        <v>0</v>
      </c>
      <c r="M90" s="252">
        <v>0</v>
      </c>
      <c r="N90" s="268">
        <f t="shared" si="13"/>
        <v>-10</v>
      </c>
      <c r="P90" s="252">
        <f>'City Dev'!J46</f>
        <v>760.6980000000001</v>
      </c>
      <c r="Q90" s="252">
        <f>'City Dev'!J47</f>
        <v>823.405</v>
      </c>
      <c r="R90" s="252">
        <f t="shared" si="12"/>
        <v>62.70699999999988</v>
      </c>
    </row>
    <row r="91" spans="1:18" ht="12.75" hidden="1">
      <c r="A91" s="247" t="s">
        <v>127</v>
      </c>
      <c r="B91" s="252">
        <v>0</v>
      </c>
      <c r="C91" s="253">
        <v>0</v>
      </c>
      <c r="D91" s="252">
        <v>0</v>
      </c>
      <c r="E91" s="252">
        <v>0</v>
      </c>
      <c r="F91" s="252">
        <v>0</v>
      </c>
      <c r="G91" s="253">
        <v>0</v>
      </c>
      <c r="H91" s="252">
        <f>'Env Dev'!J13</f>
        <v>-3</v>
      </c>
      <c r="I91" s="252">
        <v>0</v>
      </c>
      <c r="J91" s="252">
        <v>0</v>
      </c>
      <c r="K91" s="252">
        <v>0</v>
      </c>
      <c r="L91" s="252">
        <f>'Env Dev'!J26</f>
        <v>0</v>
      </c>
      <c r="M91" s="252">
        <v>0</v>
      </c>
      <c r="N91" s="268">
        <f t="shared" si="13"/>
        <v>-3</v>
      </c>
      <c r="P91" s="252">
        <f>'Env Dev'!J43</f>
        <v>2043.781</v>
      </c>
      <c r="Q91" s="252">
        <f>'Env Dev'!J44</f>
        <v>2067.604</v>
      </c>
      <c r="R91" s="252">
        <f t="shared" si="12"/>
        <v>23.822999999999865</v>
      </c>
    </row>
    <row r="92" spans="1:18" ht="12.75" hidden="1">
      <c r="A92" s="247" t="s">
        <v>406</v>
      </c>
      <c r="B92" s="252">
        <v>0</v>
      </c>
      <c r="C92" s="253">
        <v>0</v>
      </c>
      <c r="D92" s="252">
        <v>0</v>
      </c>
      <c r="E92" s="252">
        <f>Housing!J15</f>
        <v>-16</v>
      </c>
      <c r="F92" s="252">
        <v>0</v>
      </c>
      <c r="G92" s="253">
        <v>0</v>
      </c>
      <c r="H92" s="252">
        <v>0</v>
      </c>
      <c r="I92" s="252">
        <v>0</v>
      </c>
      <c r="J92" s="252">
        <v>0</v>
      </c>
      <c r="K92" s="252">
        <v>0</v>
      </c>
      <c r="L92" s="252">
        <v>0</v>
      </c>
      <c r="M92" s="252">
        <v>0</v>
      </c>
      <c r="N92" s="268">
        <f t="shared" si="13"/>
        <v>-16</v>
      </c>
      <c r="P92" s="252">
        <f>Housing!J21</f>
        <v>2977.096</v>
      </c>
      <c r="Q92" s="252">
        <f>Housing!J22</f>
        <v>2995.58</v>
      </c>
      <c r="R92" s="252">
        <f t="shared" si="12"/>
        <v>18.483999999999924</v>
      </c>
    </row>
    <row r="93" spans="1:18" ht="12.75" hidden="1">
      <c r="A93" s="247" t="s">
        <v>405</v>
      </c>
      <c r="B93" s="252">
        <v>0</v>
      </c>
      <c r="C93" s="253">
        <f>'Corp Prop'!J28</f>
        <v>8</v>
      </c>
      <c r="D93" s="252">
        <v>0</v>
      </c>
      <c r="E93" s="252">
        <f>'Corp Prop'!J18</f>
        <v>-10</v>
      </c>
      <c r="F93" s="252">
        <v>0</v>
      </c>
      <c r="G93" s="253">
        <f>'Corp Prop'!J33</f>
        <v>2</v>
      </c>
      <c r="H93" s="252">
        <f>'Corp Prop'!J11</f>
        <v>29</v>
      </c>
      <c r="I93" s="252">
        <v>0</v>
      </c>
      <c r="J93" s="252">
        <v>0</v>
      </c>
      <c r="K93" s="252">
        <v>0</v>
      </c>
      <c r="L93" s="252">
        <v>0</v>
      </c>
      <c r="M93" s="252">
        <v>0</v>
      </c>
      <c r="N93" s="268">
        <f t="shared" si="13"/>
        <v>29</v>
      </c>
      <c r="P93" s="252">
        <f>'Corp Prop'!J39</f>
        <v>-4821.45</v>
      </c>
      <c r="Q93" s="252">
        <f>'Corp Prop'!J40</f>
        <v>-4636.503</v>
      </c>
      <c r="R93" s="252">
        <f t="shared" si="12"/>
        <v>184.94700000000012</v>
      </c>
    </row>
    <row r="94" spans="1:18" ht="12.75" hidden="1">
      <c r="A94" s="247" t="s">
        <v>495</v>
      </c>
      <c r="B94" s="252">
        <v>0</v>
      </c>
      <c r="C94" s="253">
        <v>0</v>
      </c>
      <c r="D94" s="252">
        <v>0</v>
      </c>
      <c r="E94" s="252">
        <f>'Cust Serv'!J17</f>
        <v>-45</v>
      </c>
      <c r="F94" s="259">
        <f>'Cust Serv'!P17</f>
        <v>1.5</v>
      </c>
      <c r="G94" s="253">
        <v>0</v>
      </c>
      <c r="H94" s="252">
        <v>0</v>
      </c>
      <c r="I94" s="252">
        <v>0</v>
      </c>
      <c r="J94" s="252">
        <v>0</v>
      </c>
      <c r="K94" s="252">
        <v>0</v>
      </c>
      <c r="L94" s="252">
        <v>0</v>
      </c>
      <c r="M94" s="252">
        <v>0</v>
      </c>
      <c r="N94" s="268">
        <f t="shared" si="13"/>
        <v>-45</v>
      </c>
      <c r="P94" s="252">
        <f>'Cust Serv'!J39</f>
        <v>2297.929</v>
      </c>
      <c r="Q94" s="252">
        <f>'Cust Serv'!J40</f>
        <v>2145.917</v>
      </c>
      <c r="R94" s="252">
        <f t="shared" si="12"/>
        <v>-152.01200000000017</v>
      </c>
    </row>
    <row r="95" spans="1:18" ht="12.75" hidden="1">
      <c r="A95" s="247" t="s">
        <v>414</v>
      </c>
      <c r="B95" s="252">
        <f>'City Leisure'!J40</f>
        <v>28</v>
      </c>
      <c r="C95" s="253">
        <v>0</v>
      </c>
      <c r="D95" s="252">
        <v>0</v>
      </c>
      <c r="E95" s="252">
        <f>'City Leisure'!J35</f>
        <v>35</v>
      </c>
      <c r="F95" s="252">
        <v>0</v>
      </c>
      <c r="G95" s="253">
        <v>0</v>
      </c>
      <c r="H95" s="252">
        <f>'City Leisure'!J19</f>
        <v>-108</v>
      </c>
      <c r="I95" s="252">
        <v>0</v>
      </c>
      <c r="J95" s="252">
        <v>0</v>
      </c>
      <c r="K95" s="252">
        <v>0</v>
      </c>
      <c r="L95" s="252">
        <v>0</v>
      </c>
      <c r="M95" s="252">
        <v>0</v>
      </c>
      <c r="N95" s="268">
        <f t="shared" si="13"/>
        <v>-45</v>
      </c>
      <c r="P95" s="252">
        <f>'City Leisure'!J59</f>
        <v>2637.12</v>
      </c>
      <c r="Q95" s="252">
        <f>'City Leisure'!J60</f>
        <v>2840.677</v>
      </c>
      <c r="R95" s="252">
        <f t="shared" si="12"/>
        <v>203.55700000000024</v>
      </c>
    </row>
    <row r="96" spans="1:18" ht="12.75" hidden="1">
      <c r="A96" s="247" t="s">
        <v>253</v>
      </c>
      <c r="B96" s="252">
        <f>'Direct Services'!J11</f>
        <v>166</v>
      </c>
      <c r="C96" s="253">
        <f>'Direct Services'!J58</f>
        <v>-22</v>
      </c>
      <c r="D96" s="252">
        <f>'Direct Services'!L138</f>
        <v>0</v>
      </c>
      <c r="E96" s="252">
        <v>0</v>
      </c>
      <c r="F96" s="252">
        <v>0</v>
      </c>
      <c r="G96" s="253">
        <v>0</v>
      </c>
      <c r="H96" s="252">
        <f>'Direct Services'!J31</f>
        <v>-255</v>
      </c>
      <c r="I96" s="252">
        <v>0</v>
      </c>
      <c r="J96" s="252">
        <v>0</v>
      </c>
      <c r="K96" s="252">
        <v>0</v>
      </c>
      <c r="L96" s="252">
        <v>0</v>
      </c>
      <c r="M96" s="252">
        <v>0</v>
      </c>
      <c r="N96" s="268">
        <f t="shared" si="13"/>
        <v>-111</v>
      </c>
      <c r="P96" s="252">
        <f>'Direct Services'!J76</f>
        <v>-2651.205</v>
      </c>
      <c r="Q96" s="252">
        <f>'Direct Services'!J77</f>
        <v>-3090.721</v>
      </c>
      <c r="R96" s="252">
        <f t="shared" si="12"/>
        <v>-439.5160000000001</v>
      </c>
    </row>
    <row r="97" spans="1:18" ht="12.75" hidden="1">
      <c r="A97" s="247" t="s">
        <v>461</v>
      </c>
      <c r="B97" s="252">
        <v>0</v>
      </c>
      <c r="C97" s="253">
        <v>0</v>
      </c>
      <c r="D97" s="252">
        <v>0</v>
      </c>
      <c r="E97" s="252">
        <f>'HR &amp; Fac'!J22</f>
        <v>-1</v>
      </c>
      <c r="F97" s="259">
        <v>0</v>
      </c>
      <c r="G97" s="253">
        <v>0</v>
      </c>
      <c r="H97" s="252">
        <f>'HR &amp; Fac'!J12</f>
        <v>-50</v>
      </c>
      <c r="I97" s="252">
        <v>0</v>
      </c>
      <c r="J97" s="252">
        <v>0</v>
      </c>
      <c r="K97" s="252">
        <v>0</v>
      </c>
      <c r="L97" s="252">
        <v>0</v>
      </c>
      <c r="M97" s="252">
        <v>0</v>
      </c>
      <c r="N97" s="268">
        <f t="shared" si="13"/>
        <v>-51</v>
      </c>
      <c r="P97" s="252">
        <f>'HR &amp; Fac'!J49</f>
        <v>1103.402</v>
      </c>
      <c r="Q97" s="252">
        <f>'HR &amp; Fac'!J50</f>
        <v>878.065</v>
      </c>
      <c r="R97" s="252">
        <f t="shared" si="12"/>
        <v>-225.337</v>
      </c>
    </row>
    <row r="98" spans="1:18" ht="12.75" hidden="1">
      <c r="A98" s="247" t="s">
        <v>536</v>
      </c>
      <c r="B98" s="252">
        <v>0</v>
      </c>
      <c r="C98" s="253">
        <v>0</v>
      </c>
      <c r="D98" s="252">
        <v>0</v>
      </c>
      <c r="E98" s="252">
        <v>0</v>
      </c>
      <c r="F98" s="259">
        <v>0</v>
      </c>
      <c r="G98" s="253">
        <v>0</v>
      </c>
      <c r="H98" s="252">
        <v>0</v>
      </c>
      <c r="I98" s="252">
        <v>0</v>
      </c>
      <c r="J98" s="252">
        <v>0</v>
      </c>
      <c r="K98" s="252">
        <v>0</v>
      </c>
      <c r="L98" s="252">
        <v>0</v>
      </c>
      <c r="M98" s="252">
        <v>0</v>
      </c>
      <c r="N98" s="268">
        <f t="shared" si="13"/>
        <v>0</v>
      </c>
      <c r="P98" s="252">
        <f>Finance!J24</f>
        <v>1924.8200000000002</v>
      </c>
      <c r="Q98" s="252">
        <f>Finance!J25</f>
        <v>1924.469</v>
      </c>
      <c r="R98" s="252">
        <f t="shared" si="12"/>
        <v>-0.3510000000001128</v>
      </c>
    </row>
    <row r="99" spans="1:22" ht="12.75" hidden="1">
      <c r="A99" s="247" t="s">
        <v>496</v>
      </c>
      <c r="B99" s="252">
        <v>0</v>
      </c>
      <c r="C99" s="253">
        <v>0</v>
      </c>
      <c r="D99" s="252">
        <v>0</v>
      </c>
      <c r="E99" s="252">
        <v>0</v>
      </c>
      <c r="F99" s="259">
        <v>0</v>
      </c>
      <c r="G99" s="253">
        <v>0</v>
      </c>
      <c r="H99" s="252">
        <v>0</v>
      </c>
      <c r="I99" s="252">
        <v>0</v>
      </c>
      <c r="J99" s="252">
        <v>0</v>
      </c>
      <c r="K99" s="252">
        <v>0</v>
      </c>
      <c r="L99" s="252">
        <v>0</v>
      </c>
      <c r="M99" s="252">
        <v>0</v>
      </c>
      <c r="N99" s="268">
        <f t="shared" si="13"/>
        <v>0</v>
      </c>
      <c r="P99" s="252">
        <f>'L&amp;G'!J39</f>
        <v>2448.863</v>
      </c>
      <c r="Q99" s="252">
        <f>'L&amp;G'!J40</f>
        <v>2262.225</v>
      </c>
      <c r="R99" s="252">
        <f t="shared" si="12"/>
        <v>-186.63799999999992</v>
      </c>
      <c r="T99" s="315" t="s">
        <v>447</v>
      </c>
      <c r="U99" s="316"/>
      <c r="V99" s="317"/>
    </row>
    <row r="100" spans="1:22" ht="12.75" hidden="1">
      <c r="A100" s="247" t="s">
        <v>416</v>
      </c>
      <c r="B100" s="252">
        <v>0</v>
      </c>
      <c r="C100" s="253">
        <v>0</v>
      </c>
      <c r="D100" s="252">
        <v>0</v>
      </c>
      <c r="E100" s="254">
        <f>'Comm Dev Team'!J12</f>
        <v>0</v>
      </c>
      <c r="F100" s="252">
        <v>0</v>
      </c>
      <c r="G100" s="253">
        <v>0</v>
      </c>
      <c r="H100" s="252">
        <v>0</v>
      </c>
      <c r="I100" s="252">
        <v>0</v>
      </c>
      <c r="J100" s="252">
        <v>0</v>
      </c>
      <c r="K100" s="252">
        <v>0</v>
      </c>
      <c r="L100" s="252">
        <v>0</v>
      </c>
      <c r="M100" s="252">
        <v>0</v>
      </c>
      <c r="N100" s="268">
        <f t="shared" si="13"/>
        <v>0</v>
      </c>
      <c r="P100" s="252">
        <f>'Comm Dev Team'!J23</f>
        <v>2843.939</v>
      </c>
      <c r="Q100" s="252">
        <f>'Comm Dev Team'!J24</f>
        <v>2623.955</v>
      </c>
      <c r="R100" s="252">
        <f t="shared" si="12"/>
        <v>-219.98399999999992</v>
      </c>
      <c r="T100" s="318" t="s">
        <v>448</v>
      </c>
      <c r="U100" s="319">
        <f>'Corp Prop'!J35+Housing!J17+'City Dev'!J42+'HR &amp; Fac'!J45+'L&amp;G'!J35+'Cust Serv'!J35+Finance!J20+'Bus Imp &amp; Tech'!J37+'Direct Services'!J72+'City Leisure'!J55+'Env Dev'!J39+'Comm Dev Team'!J19+PCC!J41-N101</f>
        <v>0</v>
      </c>
      <c r="V100" s="317"/>
    </row>
    <row r="101" spans="1:26" s="124" customFormat="1" ht="12.75" hidden="1">
      <c r="A101" s="301" t="s">
        <v>43</v>
      </c>
      <c r="B101" s="255">
        <f aca="true" t="shared" si="14" ref="B101:M101">SUM(B88:B100)</f>
        <v>219</v>
      </c>
      <c r="C101" s="256">
        <f t="shared" si="14"/>
        <v>-14</v>
      </c>
      <c r="D101" s="255">
        <f t="shared" si="14"/>
        <v>0</v>
      </c>
      <c r="E101" s="255">
        <f t="shared" si="14"/>
        <v>-57</v>
      </c>
      <c r="F101" s="255">
        <f t="shared" si="14"/>
        <v>1.5</v>
      </c>
      <c r="G101" s="256">
        <f t="shared" si="14"/>
        <v>2</v>
      </c>
      <c r="H101" s="255">
        <f t="shared" si="14"/>
        <v>-395</v>
      </c>
      <c r="I101" s="255">
        <f t="shared" si="14"/>
        <v>0</v>
      </c>
      <c r="J101" s="255">
        <f t="shared" si="14"/>
        <v>-9</v>
      </c>
      <c r="K101" s="255">
        <f t="shared" si="14"/>
        <v>0</v>
      </c>
      <c r="L101" s="255">
        <f t="shared" si="14"/>
        <v>0</v>
      </c>
      <c r="M101" s="255">
        <f t="shared" si="14"/>
        <v>0</v>
      </c>
      <c r="N101" s="257">
        <f>SUM(N88:N100)</f>
        <v>-254</v>
      </c>
      <c r="P101" s="255">
        <f>SUM(P88:P100)</f>
        <v>16013.757</v>
      </c>
      <c r="Q101" s="255">
        <f>SUM(Q88:Q100)</f>
        <v>15351.601000000002</v>
      </c>
      <c r="R101" s="255">
        <f>SUM(R88:R100)</f>
        <v>-662.156</v>
      </c>
      <c r="T101" s="318" t="s">
        <v>449</v>
      </c>
      <c r="U101" s="319">
        <f>'Corp Prop'!P35+Housing!P17+'City Dev'!P42+'HR &amp; Fac'!P45+'L&amp;G'!P35+'Cust Serv'!P35+Finance!P20+'Bus Imp &amp; Tech'!P37+'Direct Services'!P72+'City Leisure'!P55+'Env Dev'!P39+'Comm Dev Team'!P19+PCC!P41-F101-I101-K101-M101-D101</f>
        <v>0</v>
      </c>
      <c r="V101" s="317"/>
      <c r="W101" s="320"/>
      <c r="X101" s="320"/>
      <c r="Y101" s="320"/>
      <c r="Z101" s="320"/>
    </row>
    <row r="102" spans="1:26" s="262" customFormat="1" ht="12.75" hidden="1">
      <c r="A102" s="262" t="s">
        <v>226</v>
      </c>
      <c r="B102" s="263">
        <v>0</v>
      </c>
      <c r="C102" s="263">
        <v>0</v>
      </c>
      <c r="D102" s="263"/>
      <c r="E102" s="263">
        <v>0</v>
      </c>
      <c r="F102" s="263"/>
      <c r="G102" s="263">
        <v>0</v>
      </c>
      <c r="H102" s="263">
        <v>0</v>
      </c>
      <c r="I102" s="263"/>
      <c r="J102" s="263">
        <v>0</v>
      </c>
      <c r="K102" s="263"/>
      <c r="L102" s="263">
        <v>0</v>
      </c>
      <c r="M102" s="263"/>
      <c r="N102" s="264">
        <f t="shared" si="13"/>
        <v>0</v>
      </c>
      <c r="P102" s="263"/>
      <c r="Q102" s="303">
        <f>Q81+N102</f>
        <v>16341.156</v>
      </c>
      <c r="R102" s="263"/>
      <c r="T102" s="317"/>
      <c r="U102" s="317"/>
      <c r="V102" s="317"/>
      <c r="W102" s="317"/>
      <c r="X102" s="317"/>
      <c r="Y102" s="317"/>
      <c r="Z102" s="317"/>
    </row>
    <row r="103" spans="1:26" s="262" customFormat="1" ht="12.75" hidden="1">
      <c r="A103" s="262" t="s">
        <v>227</v>
      </c>
      <c r="B103" s="263">
        <f>B101-B102</f>
        <v>219</v>
      </c>
      <c r="C103" s="263">
        <f>C101-C102</f>
        <v>-14</v>
      </c>
      <c r="D103" s="263"/>
      <c r="E103" s="263">
        <f>E101-E102</f>
        <v>-57</v>
      </c>
      <c r="F103" s="263"/>
      <c r="G103" s="263">
        <f>G101-G102</f>
        <v>2</v>
      </c>
      <c r="H103" s="263">
        <f>H101-H102</f>
        <v>-395</v>
      </c>
      <c r="I103" s="263"/>
      <c r="J103" s="263">
        <f>J101-J102</f>
        <v>-9</v>
      </c>
      <c r="K103" s="263"/>
      <c r="L103" s="263">
        <f>L101-L102</f>
        <v>0</v>
      </c>
      <c r="M103" s="263"/>
      <c r="N103" s="264">
        <f>SUM(B103,C103,E103,G103,H103,J103,L103)</f>
        <v>-254</v>
      </c>
      <c r="P103" s="263"/>
      <c r="Q103" s="263"/>
      <c r="R103" s="263"/>
      <c r="T103" s="317"/>
      <c r="U103" s="317"/>
      <c r="V103" s="317"/>
      <c r="W103" s="317"/>
      <c r="X103" s="317"/>
      <c r="Y103" s="317"/>
      <c r="Z103" s="317"/>
    </row>
    <row r="104" spans="1:26" s="124" customFormat="1" ht="12.75" hidden="1">
      <c r="A104" s="262"/>
      <c r="B104" s="263"/>
      <c r="C104" s="263"/>
      <c r="D104" s="263"/>
      <c r="E104" s="263"/>
      <c r="F104" s="263"/>
      <c r="G104" s="263"/>
      <c r="H104" s="263"/>
      <c r="I104" s="263"/>
      <c r="J104" s="263"/>
      <c r="K104" s="263"/>
      <c r="L104" s="263"/>
      <c r="M104" s="263"/>
      <c r="N104" s="264"/>
      <c r="P104" s="263"/>
      <c r="Q104" s="263"/>
      <c r="R104" s="263"/>
      <c r="T104" s="320"/>
      <c r="U104" s="320"/>
      <c r="V104" s="317"/>
      <c r="W104" s="320"/>
      <c r="X104" s="320"/>
      <c r="Y104" s="320"/>
      <c r="Z104" s="320"/>
    </row>
    <row r="105" ht="12.75">
      <c r="A105" s="124" t="s">
        <v>269</v>
      </c>
    </row>
    <row r="106" spans="1:18" ht="39" thickBot="1">
      <c r="A106" s="248" t="s">
        <v>497</v>
      </c>
      <c r="B106" s="260" t="s">
        <v>250</v>
      </c>
      <c r="C106" s="403" t="s">
        <v>61</v>
      </c>
      <c r="D106" s="404"/>
      <c r="E106" s="403" t="s">
        <v>472</v>
      </c>
      <c r="F106" s="404"/>
      <c r="G106" s="260" t="s">
        <v>59</v>
      </c>
      <c r="H106" s="403" t="s">
        <v>485</v>
      </c>
      <c r="I106" s="404"/>
      <c r="J106" s="403" t="s">
        <v>54</v>
      </c>
      <c r="K106" s="404"/>
      <c r="L106" s="403" t="s">
        <v>382</v>
      </c>
      <c r="M106" s="404"/>
      <c r="N106" s="260" t="s">
        <v>260</v>
      </c>
      <c r="P106" s="260" t="s">
        <v>270</v>
      </c>
      <c r="Q106" s="260" t="s">
        <v>467</v>
      </c>
      <c r="R106" s="260" t="s">
        <v>468</v>
      </c>
    </row>
    <row r="107" spans="1:24" ht="17.25" customHeight="1">
      <c r="A107" s="249"/>
      <c r="B107" s="250" t="s">
        <v>492</v>
      </c>
      <c r="C107" s="371" t="s">
        <v>492</v>
      </c>
      <c r="D107" s="260" t="s">
        <v>493</v>
      </c>
      <c r="E107" s="250" t="s">
        <v>492</v>
      </c>
      <c r="F107" s="250" t="s">
        <v>493</v>
      </c>
      <c r="G107" s="258" t="s">
        <v>492</v>
      </c>
      <c r="H107" s="250" t="s">
        <v>492</v>
      </c>
      <c r="I107" s="250" t="s">
        <v>493</v>
      </c>
      <c r="J107" s="250" t="s">
        <v>492</v>
      </c>
      <c r="K107" s="250" t="s">
        <v>493</v>
      </c>
      <c r="L107" s="250" t="s">
        <v>492</v>
      </c>
      <c r="M107" s="250" t="s">
        <v>493</v>
      </c>
      <c r="N107" s="250" t="s">
        <v>492</v>
      </c>
      <c r="P107" s="250" t="s">
        <v>492</v>
      </c>
      <c r="Q107" s="250" t="s">
        <v>492</v>
      </c>
      <c r="R107" s="250" t="s">
        <v>492</v>
      </c>
      <c r="W107" s="321" t="s">
        <v>423</v>
      </c>
      <c r="X107" s="322"/>
    </row>
    <row r="108" spans="1:24" ht="12.75">
      <c r="A108" s="247" t="s">
        <v>95</v>
      </c>
      <c r="B108" s="252">
        <f aca="true" t="shared" si="15" ref="B108:B120">SUM(B8,B28,B48,B68)</f>
        <v>0</v>
      </c>
      <c r="C108" s="252">
        <f aca="true" t="shared" si="16" ref="C108:M108">SUM(C8,C28,C48,C68)</f>
        <v>116</v>
      </c>
      <c r="D108" s="252">
        <f t="shared" si="16"/>
        <v>-2</v>
      </c>
      <c r="E108" s="252">
        <f t="shared" si="16"/>
        <v>-81</v>
      </c>
      <c r="F108" s="252">
        <f t="shared" si="16"/>
        <v>2</v>
      </c>
      <c r="G108" s="252">
        <f t="shared" si="16"/>
        <v>0</v>
      </c>
      <c r="H108" s="252">
        <f t="shared" si="16"/>
        <v>-78</v>
      </c>
      <c r="I108" s="252">
        <f t="shared" si="16"/>
        <v>0</v>
      </c>
      <c r="J108" s="252">
        <f t="shared" si="16"/>
        <v>-225</v>
      </c>
      <c r="K108" s="252">
        <f t="shared" si="16"/>
        <v>3.5</v>
      </c>
      <c r="L108" s="252">
        <f t="shared" si="16"/>
        <v>0</v>
      </c>
      <c r="M108" s="252">
        <f t="shared" si="16"/>
        <v>0</v>
      </c>
      <c r="N108" s="267">
        <f>SUM(B108,C108,E108,G108,H108,J108,L108)</f>
        <v>-268</v>
      </c>
      <c r="P108" s="252">
        <f>SUM(P8,P28,P48,P68)</f>
        <v>4749.076</v>
      </c>
      <c r="Q108" s="252">
        <f>SUM(Q8,Q28,Q48,Q68)</f>
        <v>4650.3589999999995</v>
      </c>
      <c r="R108" s="252">
        <f aca="true" t="shared" si="17" ref="R108:R120">Q108-P108</f>
        <v>-98.71700000000055</v>
      </c>
      <c r="W108" s="323">
        <f>F108+I108+K108+M108+D108</f>
        <v>3.5</v>
      </c>
      <c r="X108" s="324">
        <f>W108-'City Dev'!Q42</f>
        <v>0</v>
      </c>
    </row>
    <row r="109" spans="1:24" ht="12.75">
      <c r="A109" s="247" t="s">
        <v>405</v>
      </c>
      <c r="B109" s="252">
        <f t="shared" si="15"/>
        <v>0</v>
      </c>
      <c r="C109" s="252">
        <f aca="true" t="shared" si="18" ref="C109:M109">SUM(C9,C29,C49,C69)</f>
        <v>256</v>
      </c>
      <c r="D109" s="252">
        <f t="shared" si="18"/>
        <v>0</v>
      </c>
      <c r="E109" s="252">
        <f t="shared" si="18"/>
        <v>-255</v>
      </c>
      <c r="F109" s="252">
        <f t="shared" si="18"/>
        <v>3</v>
      </c>
      <c r="G109" s="252">
        <f t="shared" si="18"/>
        <v>8</v>
      </c>
      <c r="H109" s="252">
        <f t="shared" si="18"/>
        <v>-1126</v>
      </c>
      <c r="I109" s="252">
        <f t="shared" si="18"/>
        <v>0</v>
      </c>
      <c r="J109" s="252">
        <f t="shared" si="18"/>
        <v>0</v>
      </c>
      <c r="K109" s="252">
        <f t="shared" si="18"/>
        <v>0</v>
      </c>
      <c r="L109" s="252">
        <f t="shared" si="18"/>
        <v>0</v>
      </c>
      <c r="M109" s="252">
        <f t="shared" si="18"/>
        <v>0</v>
      </c>
      <c r="N109" s="268">
        <f aca="true" t="shared" si="19" ref="N109:N121">SUM(B109,C109,E109,G109,H109,J109,L109)</f>
        <v>-1117</v>
      </c>
      <c r="P109" s="252">
        <f aca="true" t="shared" si="20" ref="P109:Q120">SUM(P9,P29,P49,P69)</f>
        <v>14140.98</v>
      </c>
      <c r="Q109" s="252">
        <f t="shared" si="20"/>
        <v>14601.588</v>
      </c>
      <c r="R109" s="252">
        <f t="shared" si="17"/>
        <v>460.6080000000002</v>
      </c>
      <c r="W109" s="323">
        <f aca="true" t="shared" si="21" ref="W109:W121">F109+I109+K109+M109+D109</f>
        <v>3</v>
      </c>
      <c r="X109" s="324">
        <f>W109-'Corp Prop'!Q35</f>
        <v>0</v>
      </c>
    </row>
    <row r="110" spans="1:24" ht="12.75">
      <c r="A110" s="247" t="s">
        <v>406</v>
      </c>
      <c r="B110" s="252">
        <f t="shared" si="15"/>
        <v>0</v>
      </c>
      <c r="C110" s="252">
        <f aca="true" t="shared" si="22" ref="C110:M110">SUM(C10,C30,C50,C70)</f>
        <v>0</v>
      </c>
      <c r="D110" s="252">
        <f t="shared" si="22"/>
        <v>0</v>
      </c>
      <c r="E110" s="252">
        <f t="shared" si="22"/>
        <v>-285</v>
      </c>
      <c r="F110" s="252">
        <f t="shared" si="22"/>
        <v>4</v>
      </c>
      <c r="G110" s="252">
        <f t="shared" si="22"/>
        <v>0</v>
      </c>
      <c r="H110" s="252">
        <f t="shared" si="22"/>
        <v>0</v>
      </c>
      <c r="I110" s="252">
        <f t="shared" si="22"/>
        <v>0</v>
      </c>
      <c r="J110" s="252">
        <f t="shared" si="22"/>
        <v>0</v>
      </c>
      <c r="K110" s="252">
        <f t="shared" si="22"/>
        <v>0</v>
      </c>
      <c r="L110" s="252">
        <f t="shared" si="22"/>
        <v>0</v>
      </c>
      <c r="M110" s="252">
        <f t="shared" si="22"/>
        <v>0</v>
      </c>
      <c r="N110" s="268">
        <f t="shared" si="19"/>
        <v>-285</v>
      </c>
      <c r="P110" s="252">
        <f t="shared" si="20"/>
        <v>3204.7920000000004</v>
      </c>
      <c r="Q110" s="252">
        <f t="shared" si="20"/>
        <v>3503.663</v>
      </c>
      <c r="R110" s="252">
        <f t="shared" si="17"/>
        <v>298.87099999999964</v>
      </c>
      <c r="W110" s="323">
        <f t="shared" si="21"/>
        <v>4</v>
      </c>
      <c r="X110" s="324">
        <f>W110-Housing!Q17</f>
        <v>0</v>
      </c>
    </row>
    <row r="111" spans="1:24" ht="12.75">
      <c r="A111" s="247" t="s">
        <v>536</v>
      </c>
      <c r="B111" s="252">
        <f t="shared" si="15"/>
        <v>0</v>
      </c>
      <c r="C111" s="252">
        <f aca="true" t="shared" si="23" ref="C111:M111">SUM(C11,C31,C51,C71)</f>
        <v>0</v>
      </c>
      <c r="D111" s="252">
        <f t="shared" si="23"/>
        <v>0</v>
      </c>
      <c r="E111" s="252">
        <f t="shared" si="23"/>
        <v>-224</v>
      </c>
      <c r="F111" s="252">
        <f t="shared" si="23"/>
        <v>3</v>
      </c>
      <c r="G111" s="252">
        <f t="shared" si="23"/>
        <v>0</v>
      </c>
      <c r="H111" s="252">
        <f t="shared" si="23"/>
        <v>0</v>
      </c>
      <c r="I111" s="252">
        <f t="shared" si="23"/>
        <v>0</v>
      </c>
      <c r="J111" s="252">
        <f t="shared" si="23"/>
        <v>-60</v>
      </c>
      <c r="K111" s="252">
        <f t="shared" si="23"/>
        <v>0</v>
      </c>
      <c r="L111" s="252">
        <f t="shared" si="23"/>
        <v>0</v>
      </c>
      <c r="M111" s="252">
        <f t="shared" si="23"/>
        <v>0</v>
      </c>
      <c r="N111" s="268">
        <f t="shared" si="19"/>
        <v>-284</v>
      </c>
      <c r="P111" s="252">
        <f t="shared" si="20"/>
        <v>8658.124</v>
      </c>
      <c r="Q111" s="252">
        <f t="shared" si="20"/>
        <v>8876.707</v>
      </c>
      <c r="R111" s="252">
        <f t="shared" si="17"/>
        <v>218.58300000000054</v>
      </c>
      <c r="W111" s="323">
        <f t="shared" si="21"/>
        <v>3</v>
      </c>
      <c r="X111" s="324">
        <f>W111-Finance!Q20</f>
        <v>0</v>
      </c>
    </row>
    <row r="112" spans="1:24" ht="12.75">
      <c r="A112" s="299" t="s">
        <v>494</v>
      </c>
      <c r="B112" s="252">
        <f t="shared" si="15"/>
        <v>229</v>
      </c>
      <c r="C112" s="252">
        <f aca="true" t="shared" si="24" ref="C112:M112">SUM(C12,C32,C52,C72)</f>
        <v>10</v>
      </c>
      <c r="D112" s="252">
        <f t="shared" si="24"/>
        <v>0</v>
      </c>
      <c r="E112" s="252">
        <f t="shared" si="24"/>
        <v>-488</v>
      </c>
      <c r="F112" s="252">
        <f t="shared" si="24"/>
        <v>0</v>
      </c>
      <c r="G112" s="252">
        <f t="shared" si="24"/>
        <v>0</v>
      </c>
      <c r="H112" s="252">
        <f t="shared" si="24"/>
        <v>-7</v>
      </c>
      <c r="I112" s="252">
        <f t="shared" si="24"/>
        <v>0</v>
      </c>
      <c r="J112" s="252">
        <f t="shared" si="24"/>
        <v>0</v>
      </c>
      <c r="K112" s="252">
        <f t="shared" si="24"/>
        <v>0</v>
      </c>
      <c r="L112" s="252">
        <f t="shared" si="24"/>
        <v>0</v>
      </c>
      <c r="M112" s="252">
        <f t="shared" si="24"/>
        <v>0</v>
      </c>
      <c r="N112" s="268">
        <f t="shared" si="19"/>
        <v>-256</v>
      </c>
      <c r="P112" s="252">
        <f t="shared" si="20"/>
        <v>12081.384</v>
      </c>
      <c r="Q112" s="252">
        <f t="shared" si="20"/>
        <v>12460.002</v>
      </c>
      <c r="R112" s="252">
        <f t="shared" si="17"/>
        <v>378.6180000000004</v>
      </c>
      <c r="W112" s="323">
        <f t="shared" si="21"/>
        <v>0</v>
      </c>
      <c r="X112" s="324">
        <f>W112-'Bus Imp &amp; Tech'!Q37</f>
        <v>0</v>
      </c>
    </row>
    <row r="113" spans="1:24" ht="12.75">
      <c r="A113" s="247" t="s">
        <v>495</v>
      </c>
      <c r="B113" s="252">
        <f t="shared" si="15"/>
        <v>0</v>
      </c>
      <c r="C113" s="252">
        <f aca="true" t="shared" si="25" ref="C113:M113">SUM(C13,C33,C53,C73)</f>
        <v>343</v>
      </c>
      <c r="D113" s="252">
        <f t="shared" si="25"/>
        <v>0</v>
      </c>
      <c r="E113" s="252">
        <f t="shared" si="25"/>
        <v>-416</v>
      </c>
      <c r="F113" s="252">
        <f t="shared" si="25"/>
        <v>8.5</v>
      </c>
      <c r="G113" s="252">
        <f t="shared" si="25"/>
        <v>-93</v>
      </c>
      <c r="H113" s="252">
        <f t="shared" si="25"/>
        <v>-27</v>
      </c>
      <c r="I113" s="252">
        <f t="shared" si="25"/>
        <v>0</v>
      </c>
      <c r="J113" s="252">
        <f t="shared" si="25"/>
        <v>0</v>
      </c>
      <c r="K113" s="252">
        <f t="shared" si="25"/>
        <v>0</v>
      </c>
      <c r="L113" s="252">
        <f t="shared" si="25"/>
        <v>0</v>
      </c>
      <c r="M113" s="252">
        <f t="shared" si="25"/>
        <v>0</v>
      </c>
      <c r="N113" s="268">
        <f t="shared" si="19"/>
        <v>-193</v>
      </c>
      <c r="P113" s="252">
        <f t="shared" si="20"/>
        <v>-18662.8</v>
      </c>
      <c r="Q113" s="252">
        <f t="shared" si="20"/>
        <v>-16711.963</v>
      </c>
      <c r="R113" s="252">
        <f t="shared" si="17"/>
        <v>1950.8369999999995</v>
      </c>
      <c r="W113" s="323">
        <f t="shared" si="21"/>
        <v>8.5</v>
      </c>
      <c r="X113" s="324">
        <f>W113-'Cust Serv'!Q35</f>
        <v>0</v>
      </c>
    </row>
    <row r="114" spans="1:24" ht="12.75">
      <c r="A114" s="247" t="s">
        <v>461</v>
      </c>
      <c r="B114" s="252">
        <f t="shared" si="15"/>
        <v>0</v>
      </c>
      <c r="C114" s="252">
        <f aca="true" t="shared" si="26" ref="C114:M114">SUM(C14,C34,C54,C74)</f>
        <v>216</v>
      </c>
      <c r="D114" s="252">
        <f t="shared" si="26"/>
        <v>0</v>
      </c>
      <c r="E114" s="252">
        <f t="shared" si="26"/>
        <v>-77</v>
      </c>
      <c r="F114" s="252">
        <f t="shared" si="26"/>
        <v>0</v>
      </c>
      <c r="G114" s="252">
        <f t="shared" si="26"/>
        <v>10</v>
      </c>
      <c r="H114" s="252">
        <f t="shared" si="26"/>
        <v>-58</v>
      </c>
      <c r="I114" s="252">
        <f t="shared" si="26"/>
        <v>0</v>
      </c>
      <c r="J114" s="252">
        <f t="shared" si="26"/>
        <v>-81</v>
      </c>
      <c r="K114" s="252">
        <f t="shared" si="26"/>
        <v>2</v>
      </c>
      <c r="L114" s="252">
        <f t="shared" si="26"/>
        <v>0</v>
      </c>
      <c r="M114" s="252">
        <f t="shared" si="26"/>
        <v>0</v>
      </c>
      <c r="N114" s="268">
        <f t="shared" si="19"/>
        <v>10</v>
      </c>
      <c r="P114" s="252">
        <f t="shared" si="20"/>
        <v>10372.716</v>
      </c>
      <c r="Q114" s="252">
        <f t="shared" si="20"/>
        <v>9087.967999999999</v>
      </c>
      <c r="R114" s="252">
        <f t="shared" si="17"/>
        <v>-1284.7480000000014</v>
      </c>
      <c r="W114" s="323">
        <f t="shared" si="21"/>
        <v>2</v>
      </c>
      <c r="X114" s="324">
        <f>W114-'HR &amp; Fac'!Q45</f>
        <v>0</v>
      </c>
    </row>
    <row r="115" spans="1:24" ht="12.75">
      <c r="A115" s="247" t="s">
        <v>496</v>
      </c>
      <c r="B115" s="252">
        <f t="shared" si="15"/>
        <v>0</v>
      </c>
      <c r="C115" s="252">
        <f aca="true" t="shared" si="27" ref="C115:M115">SUM(C15,C35,C55,C75)</f>
        <v>110</v>
      </c>
      <c r="D115" s="252">
        <f t="shared" si="27"/>
        <v>0</v>
      </c>
      <c r="E115" s="252">
        <f t="shared" si="27"/>
        <v>-52</v>
      </c>
      <c r="F115" s="252">
        <f t="shared" si="27"/>
        <v>0.6</v>
      </c>
      <c r="G115" s="252">
        <f t="shared" si="27"/>
        <v>-14</v>
      </c>
      <c r="H115" s="252">
        <f t="shared" si="27"/>
        <v>-15</v>
      </c>
      <c r="I115" s="252">
        <f t="shared" si="27"/>
        <v>0</v>
      </c>
      <c r="J115" s="252">
        <f t="shared" si="27"/>
        <v>-28</v>
      </c>
      <c r="K115" s="252">
        <f t="shared" si="27"/>
        <v>1</v>
      </c>
      <c r="L115" s="252">
        <f t="shared" si="27"/>
        <v>0</v>
      </c>
      <c r="M115" s="252">
        <f t="shared" si="27"/>
        <v>0</v>
      </c>
      <c r="N115" s="268">
        <f t="shared" si="19"/>
        <v>1</v>
      </c>
      <c r="P115" s="252">
        <f t="shared" si="20"/>
        <v>11434.48</v>
      </c>
      <c r="Q115" s="252">
        <f t="shared" si="20"/>
        <v>12102.772</v>
      </c>
      <c r="R115" s="252">
        <f t="shared" si="17"/>
        <v>668.2920000000013</v>
      </c>
      <c r="W115" s="323">
        <f t="shared" si="21"/>
        <v>1.6</v>
      </c>
      <c r="X115" s="324">
        <f>W115-'L&amp;G'!Q35</f>
        <v>0</v>
      </c>
    </row>
    <row r="116" spans="1:24" ht="12.75">
      <c r="A116" s="299" t="s">
        <v>127</v>
      </c>
      <c r="B116" s="252">
        <f t="shared" si="15"/>
        <v>0</v>
      </c>
      <c r="C116" s="252">
        <f aca="true" t="shared" si="28" ref="C116:M116">SUM(C16,C36,C56,C76)</f>
        <v>0</v>
      </c>
      <c r="D116" s="252">
        <f t="shared" si="28"/>
        <v>0</v>
      </c>
      <c r="E116" s="252">
        <f t="shared" si="28"/>
        <v>-205</v>
      </c>
      <c r="F116" s="252">
        <f t="shared" si="28"/>
        <v>2</v>
      </c>
      <c r="G116" s="252">
        <f t="shared" si="28"/>
        <v>-93</v>
      </c>
      <c r="H116" s="252">
        <f t="shared" si="28"/>
        <v>-64</v>
      </c>
      <c r="I116" s="252">
        <f t="shared" si="28"/>
        <v>0</v>
      </c>
      <c r="J116" s="252">
        <f t="shared" si="28"/>
        <v>-143</v>
      </c>
      <c r="K116" s="252">
        <f t="shared" si="28"/>
        <v>2.6</v>
      </c>
      <c r="L116" s="252">
        <f t="shared" si="28"/>
        <v>-53</v>
      </c>
      <c r="M116" s="252">
        <f t="shared" si="28"/>
        <v>0</v>
      </c>
      <c r="N116" s="268">
        <f t="shared" si="19"/>
        <v>-558</v>
      </c>
      <c r="P116" s="252">
        <f t="shared" si="20"/>
        <v>-8820.82</v>
      </c>
      <c r="Q116" s="252">
        <f t="shared" si="20"/>
        <v>-8579.253</v>
      </c>
      <c r="R116" s="252">
        <f t="shared" si="17"/>
        <v>241.5669999999991</v>
      </c>
      <c r="W116" s="323">
        <f t="shared" si="21"/>
        <v>4.6</v>
      </c>
      <c r="X116" s="324">
        <f>W116-'Env Dev'!Q39</f>
        <v>0</v>
      </c>
    </row>
    <row r="117" spans="1:24" ht="12.75">
      <c r="A117" s="299" t="s">
        <v>253</v>
      </c>
      <c r="B117" s="252">
        <f t="shared" si="15"/>
        <v>621</v>
      </c>
      <c r="C117" s="252">
        <f aca="true" t="shared" si="29" ref="C117:M117">SUM(C17,C37,C57,C77)</f>
        <v>240</v>
      </c>
      <c r="D117" s="252">
        <f t="shared" si="29"/>
        <v>-0.32999999999999996</v>
      </c>
      <c r="E117" s="252">
        <f t="shared" si="29"/>
        <v>-535</v>
      </c>
      <c r="F117" s="252">
        <f t="shared" si="29"/>
        <v>10</v>
      </c>
      <c r="G117" s="252">
        <f t="shared" si="29"/>
        <v>11</v>
      </c>
      <c r="H117" s="252">
        <f t="shared" si="29"/>
        <v>-1749</v>
      </c>
      <c r="I117" s="252">
        <f t="shared" si="29"/>
        <v>-12</v>
      </c>
      <c r="J117" s="252">
        <f t="shared" si="29"/>
        <v>0</v>
      </c>
      <c r="K117" s="252">
        <f t="shared" si="29"/>
        <v>0</v>
      </c>
      <c r="L117" s="252">
        <f t="shared" si="29"/>
        <v>0</v>
      </c>
      <c r="M117" s="252">
        <f t="shared" si="29"/>
        <v>0</v>
      </c>
      <c r="N117" s="268">
        <f t="shared" si="19"/>
        <v>-1412</v>
      </c>
      <c r="P117" s="252">
        <f t="shared" si="20"/>
        <v>5016.608</v>
      </c>
      <c r="Q117" s="252">
        <f t="shared" si="20"/>
        <v>3813.751</v>
      </c>
      <c r="R117" s="252">
        <f t="shared" si="17"/>
        <v>-1202.857</v>
      </c>
      <c r="W117" s="323">
        <f t="shared" si="21"/>
        <v>-2.33</v>
      </c>
      <c r="X117" s="324">
        <f>W117-'Direct Services'!Q72</f>
        <v>0</v>
      </c>
    </row>
    <row r="118" spans="1:24" ht="13.5" thickBot="1">
      <c r="A118" s="247" t="s">
        <v>414</v>
      </c>
      <c r="B118" s="252">
        <f t="shared" si="15"/>
        <v>32</v>
      </c>
      <c r="C118" s="252">
        <f aca="true" t="shared" si="30" ref="C118:M118">SUM(C18,C38,C58,C78)</f>
        <v>8</v>
      </c>
      <c r="D118" s="252">
        <f t="shared" si="30"/>
        <v>0</v>
      </c>
      <c r="E118" s="252">
        <f t="shared" si="30"/>
        <v>-451</v>
      </c>
      <c r="F118" s="252">
        <f t="shared" si="30"/>
        <v>0.5</v>
      </c>
      <c r="G118" s="252">
        <f t="shared" si="30"/>
        <v>0</v>
      </c>
      <c r="H118" s="252">
        <f t="shared" si="30"/>
        <v>-200</v>
      </c>
      <c r="I118" s="252">
        <f t="shared" si="30"/>
        <v>0</v>
      </c>
      <c r="J118" s="252">
        <f t="shared" si="30"/>
        <v>-30</v>
      </c>
      <c r="K118" s="252">
        <f t="shared" si="30"/>
        <v>0</v>
      </c>
      <c r="L118" s="252">
        <f t="shared" si="30"/>
        <v>-34</v>
      </c>
      <c r="M118" s="252">
        <f t="shared" si="30"/>
        <v>0</v>
      </c>
      <c r="N118" s="268">
        <f>SUM(B118,C118,E118,G118,H118,J118,L118)</f>
        <v>-675</v>
      </c>
      <c r="P118" s="252">
        <f t="shared" si="20"/>
        <v>7868.280000000001</v>
      </c>
      <c r="Q118" s="252">
        <f t="shared" si="20"/>
        <v>8089.204</v>
      </c>
      <c r="R118" s="252">
        <f t="shared" si="17"/>
        <v>220.92399999999907</v>
      </c>
      <c r="W118" s="323">
        <f t="shared" si="21"/>
        <v>0.5</v>
      </c>
      <c r="X118" s="324">
        <f>W118-'City Leisure'!Q55</f>
        <v>0</v>
      </c>
    </row>
    <row r="119" spans="1:24" ht="12.75">
      <c r="A119" s="247" t="s">
        <v>416</v>
      </c>
      <c r="B119" s="252">
        <f t="shared" si="15"/>
        <v>0</v>
      </c>
      <c r="C119" s="252">
        <f aca="true" t="shared" si="31" ref="C119:M119">SUM(C19,C39,C59,C79)</f>
        <v>0</v>
      </c>
      <c r="D119" s="252">
        <f t="shared" si="31"/>
        <v>0</v>
      </c>
      <c r="E119" s="252">
        <f t="shared" si="31"/>
        <v>-74</v>
      </c>
      <c r="F119" s="252">
        <f t="shared" si="31"/>
        <v>1</v>
      </c>
      <c r="G119" s="252">
        <f t="shared" si="31"/>
        <v>0</v>
      </c>
      <c r="H119" s="252">
        <f t="shared" si="31"/>
        <v>0</v>
      </c>
      <c r="I119" s="252">
        <f t="shared" si="31"/>
        <v>0</v>
      </c>
      <c r="J119" s="252">
        <f t="shared" si="31"/>
        <v>0</v>
      </c>
      <c r="K119" s="252">
        <f t="shared" si="31"/>
        <v>0</v>
      </c>
      <c r="L119" s="252">
        <f t="shared" si="31"/>
        <v>30</v>
      </c>
      <c r="M119" s="252">
        <f t="shared" si="31"/>
        <v>0</v>
      </c>
      <c r="N119" s="268">
        <f t="shared" si="19"/>
        <v>-44</v>
      </c>
      <c r="P119" s="252">
        <f t="shared" si="20"/>
        <v>9877.452</v>
      </c>
      <c r="Q119" s="252">
        <f t="shared" si="20"/>
        <v>9456.621000000001</v>
      </c>
      <c r="R119" s="252">
        <f t="shared" si="17"/>
        <v>-420.8309999999983</v>
      </c>
      <c r="T119" s="325" t="s">
        <v>447</v>
      </c>
      <c r="U119" s="326"/>
      <c r="V119" s="317"/>
      <c r="W119" s="323">
        <f t="shared" si="21"/>
        <v>1</v>
      </c>
      <c r="X119" s="324">
        <f>W119-'Comm Dev Team'!Q19</f>
        <v>0</v>
      </c>
    </row>
    <row r="120" spans="1:24" ht="12.75">
      <c r="A120" s="247" t="s">
        <v>124</v>
      </c>
      <c r="B120" s="252">
        <f t="shared" si="15"/>
        <v>0</v>
      </c>
      <c r="C120" s="252">
        <f aca="true" t="shared" si="32" ref="C120:M120">SUM(C20,C40,C60,C80)</f>
        <v>-32</v>
      </c>
      <c r="D120" s="252">
        <f t="shared" si="32"/>
        <v>0</v>
      </c>
      <c r="E120" s="252">
        <f t="shared" si="32"/>
        <v>0</v>
      </c>
      <c r="F120" s="252">
        <f t="shared" si="32"/>
        <v>0</v>
      </c>
      <c r="G120" s="252">
        <f t="shared" si="32"/>
        <v>-30</v>
      </c>
      <c r="H120" s="252">
        <f t="shared" si="32"/>
        <v>-101</v>
      </c>
      <c r="I120" s="252">
        <f t="shared" si="32"/>
        <v>0</v>
      </c>
      <c r="J120" s="252">
        <f t="shared" si="32"/>
        <v>-36</v>
      </c>
      <c r="K120" s="252">
        <f t="shared" si="32"/>
        <v>0.5</v>
      </c>
      <c r="L120" s="252">
        <f t="shared" si="32"/>
        <v>-110</v>
      </c>
      <c r="M120" s="252">
        <f t="shared" si="32"/>
        <v>0</v>
      </c>
      <c r="N120" s="268">
        <f t="shared" si="19"/>
        <v>-309</v>
      </c>
      <c r="P120" s="252">
        <f t="shared" si="20"/>
        <v>11410.756</v>
      </c>
      <c r="Q120" s="252">
        <f t="shared" si="20"/>
        <v>10964.257</v>
      </c>
      <c r="R120" s="252">
        <f t="shared" si="17"/>
        <v>-446.4989999999998</v>
      </c>
      <c r="T120" s="327" t="s">
        <v>448</v>
      </c>
      <c r="U120" s="328">
        <f>N21+N41+N61+N81-N121</f>
        <v>0</v>
      </c>
      <c r="V120" s="317"/>
      <c r="W120" s="323">
        <f t="shared" si="21"/>
        <v>0.5</v>
      </c>
      <c r="X120" s="324">
        <f>W120-PCC!Q41</f>
        <v>0</v>
      </c>
    </row>
    <row r="121" spans="1:26" s="124" customFormat="1" ht="13.5" thickBot="1">
      <c r="A121" s="251" t="s">
        <v>43</v>
      </c>
      <c r="B121" s="255">
        <f aca="true" t="shared" si="33" ref="B121:M121">SUM(B108:B120)</f>
        <v>882</v>
      </c>
      <c r="C121" s="256">
        <f t="shared" si="33"/>
        <v>1267</v>
      </c>
      <c r="D121" s="255">
        <f t="shared" si="33"/>
        <v>-2.33</v>
      </c>
      <c r="E121" s="255">
        <f t="shared" si="33"/>
        <v>-3143</v>
      </c>
      <c r="F121" s="255">
        <f t="shared" si="33"/>
        <v>34.6</v>
      </c>
      <c r="G121" s="256">
        <f t="shared" si="33"/>
        <v>-201</v>
      </c>
      <c r="H121" s="255">
        <f t="shared" si="33"/>
        <v>-3425</v>
      </c>
      <c r="I121" s="255">
        <f t="shared" si="33"/>
        <v>-12</v>
      </c>
      <c r="J121" s="255">
        <f t="shared" si="33"/>
        <v>-603</v>
      </c>
      <c r="K121" s="255">
        <f t="shared" si="33"/>
        <v>9.6</v>
      </c>
      <c r="L121" s="255">
        <f t="shared" si="33"/>
        <v>-167</v>
      </c>
      <c r="M121" s="255">
        <f t="shared" si="33"/>
        <v>0</v>
      </c>
      <c r="N121" s="257">
        <f t="shared" si="19"/>
        <v>-5390</v>
      </c>
      <c r="P121" s="255">
        <f>SUM(P108:P120)</f>
        <v>71331.02799999999</v>
      </c>
      <c r="Q121" s="255">
        <f>SUM(Q108:Q120)</f>
        <v>72315.676</v>
      </c>
      <c r="R121" s="255">
        <f>SUM(R108:R120)</f>
        <v>984.6479999999997</v>
      </c>
      <c r="T121" s="329" t="s">
        <v>449</v>
      </c>
      <c r="U121" s="330">
        <f>F21+I21+K21+M21+F41+I41+K41+M41+F61+I61+K61+M61+F81+I81+K81+M81+D21+D41+D61+D81-F121-I121-K121-M121-D121</f>
        <v>3.552713678800501E-15</v>
      </c>
      <c r="V121" s="317"/>
      <c r="W121" s="323">
        <f t="shared" si="21"/>
        <v>29.870000000000005</v>
      </c>
      <c r="X121" s="330"/>
      <c r="Y121" s="320"/>
      <c r="Z121" s="320"/>
    </row>
    <row r="122" spans="1:26" s="262" customFormat="1" ht="12.75" hidden="1">
      <c r="A122" s="262" t="s">
        <v>226</v>
      </c>
      <c r="B122" s="263">
        <f>SUM(B22,B42,B62,B82,B102)</f>
        <v>410.81</v>
      </c>
      <c r="C122" s="263">
        <f>SUM(C22,C42,C62,C82,C102)</f>
        <v>-231.8</v>
      </c>
      <c r="D122" s="263"/>
      <c r="E122" s="263">
        <f>SUM(E22,E42,E62,E82,E102)</f>
        <v>-1820.2999999999997</v>
      </c>
      <c r="F122" s="263"/>
      <c r="G122" s="263">
        <f>SUM(G22,G42,G62,G82,G102)</f>
        <v>-225</v>
      </c>
      <c r="H122" s="263">
        <f>SUM(H22,H42,H62,H82,H102)</f>
        <v>-1483.1599999999999</v>
      </c>
      <c r="I122" s="263"/>
      <c r="J122" s="263">
        <f>SUM(J22,J42,J62,J82,J102)</f>
        <v>-629.9</v>
      </c>
      <c r="K122" s="263"/>
      <c r="L122" s="263">
        <f>SUM(L22,L42,L62,L82,L102)</f>
        <v>-316</v>
      </c>
      <c r="M122" s="263"/>
      <c r="N122" s="264">
        <f>SUM(B122,C122,E122,G122,H122,J122,L122)</f>
        <v>-4295.35</v>
      </c>
      <c r="P122" s="263"/>
      <c r="Q122" s="263"/>
      <c r="R122" s="263"/>
      <c r="T122" s="317"/>
      <c r="U122" s="317"/>
      <c r="V122" s="317"/>
      <c r="W122" s="317"/>
      <c r="X122" s="317"/>
      <c r="Y122" s="317"/>
      <c r="Z122" s="317"/>
    </row>
    <row r="123" spans="1:26" s="262" customFormat="1" ht="12.75" hidden="1">
      <c r="A123" s="262" t="s">
        <v>227</v>
      </c>
      <c r="B123" s="263">
        <f>B121-B122</f>
        <v>471.19</v>
      </c>
      <c r="C123" s="263">
        <f>C121-C122</f>
        <v>1498.8</v>
      </c>
      <c r="D123" s="263"/>
      <c r="E123" s="263">
        <f>E121-E122</f>
        <v>-1322.7000000000003</v>
      </c>
      <c r="F123" s="263"/>
      <c r="G123" s="263">
        <f>G121-G122</f>
        <v>24</v>
      </c>
      <c r="H123" s="263">
        <f>H121-H122</f>
        <v>-1941.8400000000001</v>
      </c>
      <c r="I123" s="263"/>
      <c r="J123" s="263">
        <f>J121-J122</f>
        <v>26.899999999999977</v>
      </c>
      <c r="K123" s="263"/>
      <c r="L123" s="263">
        <f>L121-L122</f>
        <v>149</v>
      </c>
      <c r="M123" s="263"/>
      <c r="N123" s="264">
        <f>SUM(B123,C123,E123,G123,H123,J123,L123)</f>
        <v>-1094.6500000000005</v>
      </c>
      <c r="P123" s="263"/>
      <c r="Q123" s="263"/>
      <c r="R123" s="263"/>
      <c r="T123" s="317"/>
      <c r="U123" s="317"/>
      <c r="V123" s="317"/>
      <c r="W123" s="317"/>
      <c r="X123" s="317"/>
      <c r="Y123" s="317"/>
      <c r="Z123" s="317"/>
    </row>
    <row r="124" spans="1:26" s="124" customFormat="1" ht="12.75">
      <c r="A124" s="262"/>
      <c r="B124" s="263"/>
      <c r="C124" s="263"/>
      <c r="D124" s="263"/>
      <c r="E124" s="263"/>
      <c r="F124" s="263"/>
      <c r="G124" s="263"/>
      <c r="H124" s="263"/>
      <c r="I124" s="263"/>
      <c r="J124" s="263"/>
      <c r="K124" s="263"/>
      <c r="L124" s="263"/>
      <c r="M124" s="263"/>
      <c r="N124" s="264"/>
      <c r="P124" s="263"/>
      <c r="Q124" s="263"/>
      <c r="R124" s="263"/>
      <c r="T124" s="320"/>
      <c r="U124" s="320"/>
      <c r="V124" s="317"/>
      <c r="W124" s="320"/>
      <c r="X124" s="320"/>
      <c r="Y124" s="320"/>
      <c r="Z124" s="320"/>
    </row>
    <row r="125" spans="1:26" ht="12.75" hidden="1" outlineLevel="1">
      <c r="A125" s="280" t="s">
        <v>436</v>
      </c>
      <c r="B125" s="260" t="s">
        <v>507</v>
      </c>
      <c r="C125" s="260" t="s">
        <v>509</v>
      </c>
      <c r="D125" s="260" t="s">
        <v>512</v>
      </c>
      <c r="E125" s="260" t="s">
        <v>513</v>
      </c>
      <c r="F125" s="260" t="s">
        <v>43</v>
      </c>
      <c r="G125" s="383"/>
      <c r="M125" s="118"/>
      <c r="O125" s="246"/>
      <c r="R125" s="118"/>
      <c r="S125" s="138"/>
      <c r="U125" s="314"/>
      <c r="V125" s="138"/>
      <c r="Z125" s="118"/>
    </row>
    <row r="126" spans="1:26" ht="12.75" hidden="1" outlineLevel="1">
      <c r="A126" s="278" t="s">
        <v>454</v>
      </c>
      <c r="B126" s="281">
        <f>'Corp Prop'!F47+Housing!F28+'City Dev'!F54+'HR &amp; Fac'!F58+'L&amp;G'!F48+'Cust Serv'!F46+Finance!F33+'Bus Imp &amp; Tech'!F48+'Direct Services'!F85+'City Leisure'!F67+'Env Dev'!F50+'Comm Dev Team'!F30+PCC!F54</f>
        <v>-88</v>
      </c>
      <c r="C126" s="253">
        <f>'Corp Prop'!G47+Housing!G28+'City Dev'!G54+'HR &amp; Fac'!G58+'L&amp;G'!G48+'Cust Serv'!G46+Finance!G33+'Bus Imp &amp; Tech'!G48+'Direct Services'!G85+'City Leisure'!G67+'Env Dev'!G50+'Comm Dev Team'!G30+PCC!G54</f>
        <v>-119</v>
      </c>
      <c r="D126" s="281">
        <f>'Corp Prop'!H47+Housing!H28+'City Dev'!H54+'HR &amp; Fac'!H58+'L&amp;G'!H48+'Cust Serv'!H46+Finance!H33+'Bus Imp &amp; Tech'!H48+'Direct Services'!H85+'City Leisure'!H67+'Env Dev'!H50+'Comm Dev Team'!H30+PCC!H54</f>
        <v>-270</v>
      </c>
      <c r="E126" s="281">
        <f>'Corp Prop'!I47+Housing!I28+'City Dev'!I54+'HR &amp; Fac'!I58+'L&amp;G'!I48+'Cust Serv'!I46+Finance!I33+'Bus Imp &amp; Tech'!I48+'Direct Services'!I85+'City Leisure'!I67+'Env Dev'!I50+'Comm Dev Team'!I30+PCC!I54</f>
        <v>-195</v>
      </c>
      <c r="F126" s="300">
        <f>SUM(B126:E126)</f>
        <v>-672</v>
      </c>
      <c r="G126" s="253"/>
      <c r="M126" s="118"/>
      <c r="O126" s="246"/>
      <c r="R126" s="118"/>
      <c r="S126" s="138"/>
      <c r="U126" s="314"/>
      <c r="V126" s="138"/>
      <c r="Z126" s="118"/>
    </row>
    <row r="127" spans="1:26" ht="12.75" hidden="1" outlineLevel="1">
      <c r="A127" s="278" t="s">
        <v>510</v>
      </c>
      <c r="B127" s="252">
        <f>'Corp Prop'!F48+Housing!F29+'City Dev'!F55+'HR &amp; Fac'!F59+'L&amp;G'!F49+'Cust Serv'!F47+Finance!F34+'Bus Imp &amp; Tech'!F49+'Direct Services'!F86+'City Leisure'!F68+'Env Dev'!F51+'Comm Dev Team'!F31+PCC!F55</f>
        <v>-384</v>
      </c>
      <c r="C127" s="253">
        <f>'Corp Prop'!G48+Housing!G29+'City Dev'!G55+'HR &amp; Fac'!G59+'L&amp;G'!G49+'Cust Serv'!G47+Finance!G34+'Bus Imp &amp; Tech'!G49+'Direct Services'!G86+'City Leisure'!G68+'Env Dev'!G51+'Comm Dev Team'!G31+PCC!G55</f>
        <v>-179</v>
      </c>
      <c r="D127" s="252">
        <f>'Corp Prop'!H48+Housing!H29+'City Dev'!H55+'HR &amp; Fac'!H59+'L&amp;G'!H49+'Cust Serv'!H47+Finance!H34+'Bus Imp &amp; Tech'!H49+'Direct Services'!H86+'City Leisure'!H68+'Env Dev'!H51+'Comm Dev Team'!H31+PCC!H55</f>
        <v>-352</v>
      </c>
      <c r="E127" s="252">
        <f>'Corp Prop'!I48+Housing!I29+'City Dev'!I55+'HR &amp; Fac'!I59+'L&amp;G'!I49+'Cust Serv'!I47+Finance!I34+'Bus Imp &amp; Tech'!I49+'Direct Services'!I86+'City Leisure'!I68+'Env Dev'!I51+'Comm Dev Team'!I31+PCC!I55</f>
        <v>-199</v>
      </c>
      <c r="F127" s="259">
        <f>SUM(B127:E127)</f>
        <v>-1114</v>
      </c>
      <c r="G127" s="253"/>
      <c r="M127" s="118"/>
      <c r="O127" s="246"/>
      <c r="R127" s="118"/>
      <c r="S127" s="331" t="s">
        <v>447</v>
      </c>
      <c r="T127" s="332"/>
      <c r="U127" s="333"/>
      <c r="V127" s="138"/>
      <c r="Z127" s="118"/>
    </row>
    <row r="128" spans="1:26" ht="12.75" hidden="1" outlineLevel="1">
      <c r="A128" s="278" t="s">
        <v>511</v>
      </c>
      <c r="B128" s="254">
        <f>'Corp Prop'!F49+Housing!F30+'City Dev'!F56+'HR &amp; Fac'!F60+'L&amp;G'!F50+'Cust Serv'!F48+Finance!F35+'Bus Imp &amp; Tech'!F50+'Direct Services'!F87+'City Leisure'!F69+'Env Dev'!F52+'Comm Dev Team'!F32+PCC!F56</f>
        <v>-822</v>
      </c>
      <c r="C128" s="253">
        <f>'Corp Prop'!G49+Housing!G30+'City Dev'!G56+'HR &amp; Fac'!G60+'L&amp;G'!G50+'Cust Serv'!G48+Finance!G35+'Bus Imp &amp; Tech'!G50+'Direct Services'!G87+'City Leisure'!G69+'Env Dev'!G52+'Comm Dev Team'!G32+PCC!G56</f>
        <v>-114</v>
      </c>
      <c r="D128" s="254">
        <f>'Corp Prop'!H49+Housing!H30+'City Dev'!H56+'HR &amp; Fac'!H60+'L&amp;G'!H50+'Cust Serv'!H48+Finance!H35+'Bus Imp &amp; Tech'!H50+'Direct Services'!H87+'City Leisure'!H69+'Env Dev'!H52+'Comm Dev Team'!H32+PCC!H56</f>
        <v>-67</v>
      </c>
      <c r="E128" s="254">
        <f>'Corp Prop'!I49+Housing!I30+'City Dev'!I56+'HR &amp; Fac'!I60+'L&amp;G'!I50+'Cust Serv'!I48+Finance!I35+'Bus Imp &amp; Tech'!I50+'Direct Services'!I87+'City Leisure'!I69+'Env Dev'!I52+'Comm Dev Team'!I32+PCC!I56</f>
        <v>-54</v>
      </c>
      <c r="F128" s="259">
        <f>SUM(B128:E128)</f>
        <v>-1057</v>
      </c>
      <c r="G128" s="253"/>
      <c r="M128" s="118"/>
      <c r="O128" s="246"/>
      <c r="R128" s="118"/>
      <c r="S128" s="334" t="s">
        <v>448</v>
      </c>
      <c r="T128" s="335">
        <f>E21+E41+E61+E81-F129</f>
        <v>-300</v>
      </c>
      <c r="U128" s="333"/>
      <c r="V128" s="138"/>
      <c r="Z128" s="118"/>
    </row>
    <row r="129" spans="1:25" s="124" customFormat="1" ht="12.75" hidden="1" outlineLevel="1">
      <c r="A129" s="282" t="s">
        <v>43</v>
      </c>
      <c r="B129" s="255">
        <f>SUM(B126:B128)</f>
        <v>-1294</v>
      </c>
      <c r="C129" s="255">
        <f>SUM(C126:C128)</f>
        <v>-412</v>
      </c>
      <c r="D129" s="255">
        <f>SUM(D126:D128)</f>
        <v>-689</v>
      </c>
      <c r="E129" s="255">
        <f>SUM(E126:E128)</f>
        <v>-448</v>
      </c>
      <c r="F129" s="255">
        <f>SUM(B129:E129)</f>
        <v>-2843</v>
      </c>
      <c r="G129" s="263"/>
      <c r="H129" s="279"/>
      <c r="I129" s="279"/>
      <c r="J129" s="279"/>
      <c r="K129" s="279"/>
      <c r="L129" s="279"/>
      <c r="O129" s="279"/>
      <c r="P129" s="279"/>
      <c r="Q129" s="279"/>
      <c r="S129" s="333"/>
      <c r="T129" s="333"/>
      <c r="U129" s="333"/>
      <c r="V129" s="320"/>
      <c r="W129" s="320"/>
      <c r="X129" s="320"/>
      <c r="Y129" s="320"/>
    </row>
    <row r="130" spans="1:26" ht="12.75" hidden="1" outlineLevel="1">
      <c r="A130" s="124" t="s">
        <v>372</v>
      </c>
      <c r="B130" s="298"/>
      <c r="C130" s="298"/>
      <c r="D130" s="298"/>
      <c r="E130" s="298"/>
      <c r="F130" s="298"/>
      <c r="G130" s="298"/>
      <c r="M130" s="118"/>
      <c r="O130" s="246"/>
      <c r="R130" s="118"/>
      <c r="S130" s="138"/>
      <c r="U130" s="314"/>
      <c r="V130" s="138"/>
      <c r="Z130" s="118"/>
    </row>
    <row r="131" spans="1:26" ht="12.75" hidden="1" outlineLevel="1">
      <c r="A131" s="277" t="s">
        <v>417</v>
      </c>
      <c r="B131" s="286">
        <f>-B126*0.8</f>
        <v>70.4</v>
      </c>
      <c r="C131" s="284">
        <f>-C126*0.8</f>
        <v>95.2</v>
      </c>
      <c r="D131" s="286">
        <f>-D126*0.8</f>
        <v>216</v>
      </c>
      <c r="E131" s="286">
        <f>-E126*0.8</f>
        <v>156</v>
      </c>
      <c r="F131" s="286">
        <f>SUM(B131:E131)</f>
        <v>537.6</v>
      </c>
      <c r="G131" s="285"/>
      <c r="M131" s="118"/>
      <c r="O131" s="246"/>
      <c r="R131" s="118"/>
      <c r="S131" s="138"/>
      <c r="U131" s="314"/>
      <c r="V131" s="138"/>
      <c r="Z131" s="118"/>
    </row>
    <row r="132" spans="1:26" ht="12.75" hidden="1" outlineLevel="1">
      <c r="A132" s="278" t="s">
        <v>443</v>
      </c>
      <c r="B132" s="287">
        <f>-B127*0.4</f>
        <v>153.60000000000002</v>
      </c>
      <c r="C132" s="285">
        <f>-C127*0.4</f>
        <v>71.60000000000001</v>
      </c>
      <c r="D132" s="287">
        <f>-D127*0.4</f>
        <v>140.8</v>
      </c>
      <c r="E132" s="287">
        <f>-E127*0.4</f>
        <v>79.60000000000001</v>
      </c>
      <c r="F132" s="287">
        <f>SUM(B132:E132)</f>
        <v>445.6000000000001</v>
      </c>
      <c r="G132" s="285"/>
      <c r="M132" s="118"/>
      <c r="O132" s="246"/>
      <c r="R132" s="118"/>
      <c r="S132" s="138"/>
      <c r="U132" s="314"/>
      <c r="V132" s="138"/>
      <c r="Z132" s="118"/>
    </row>
    <row r="133" spans="1:26" ht="12.75" hidden="1" outlineLevel="1">
      <c r="A133" s="278" t="s">
        <v>444</v>
      </c>
      <c r="B133" s="287">
        <v>0</v>
      </c>
      <c r="C133" s="285">
        <v>0</v>
      </c>
      <c r="D133" s="287">
        <v>0</v>
      </c>
      <c r="E133" s="287">
        <v>0</v>
      </c>
      <c r="F133" s="287">
        <f>SUM(B133:E133)</f>
        <v>0</v>
      </c>
      <c r="G133" s="285"/>
      <c r="M133" s="118"/>
      <c r="O133" s="246"/>
      <c r="R133" s="118"/>
      <c r="S133" s="138"/>
      <c r="U133" s="314"/>
      <c r="V133" s="138"/>
      <c r="Z133" s="118"/>
    </row>
    <row r="134" spans="1:26" ht="12.75" hidden="1" outlineLevel="1">
      <c r="A134" s="282" t="s">
        <v>43</v>
      </c>
      <c r="B134" s="288">
        <f>SUM(B131:B133)</f>
        <v>224.00000000000003</v>
      </c>
      <c r="C134" s="289">
        <f>SUM(C131:C133)</f>
        <v>166.8</v>
      </c>
      <c r="D134" s="288">
        <f>SUM(D131:D133)</f>
        <v>356.8</v>
      </c>
      <c r="E134" s="288">
        <f>SUM(E131:E133)</f>
        <v>235.60000000000002</v>
      </c>
      <c r="F134" s="288">
        <f>SUM(F131:F133)</f>
        <v>983.2</v>
      </c>
      <c r="G134" s="382"/>
      <c r="M134" s="118"/>
      <c r="O134" s="246"/>
      <c r="R134" s="118"/>
      <c r="S134" s="138"/>
      <c r="U134" s="314"/>
      <c r="V134" s="138"/>
      <c r="Z134" s="118"/>
    </row>
    <row r="135" spans="2:26" ht="12.75" hidden="1" outlineLevel="1">
      <c r="B135" s="283"/>
      <c r="C135" s="283"/>
      <c r="D135" s="283"/>
      <c r="E135" s="283"/>
      <c r="F135" s="283"/>
      <c r="G135" s="283"/>
      <c r="M135" s="118"/>
      <c r="O135" s="246"/>
      <c r="R135" s="118"/>
      <c r="S135" s="138"/>
      <c r="U135" s="314"/>
      <c r="V135" s="138"/>
      <c r="Z135" s="118"/>
    </row>
    <row r="136" spans="1:26" ht="12.75" hidden="1" outlineLevel="1">
      <c r="A136" s="280" t="s">
        <v>437</v>
      </c>
      <c r="B136" s="260" t="s">
        <v>507</v>
      </c>
      <c r="C136" s="260" t="s">
        <v>509</v>
      </c>
      <c r="D136" s="260" t="s">
        <v>512</v>
      </c>
      <c r="E136" s="260" t="s">
        <v>513</v>
      </c>
      <c r="F136" s="381" t="s">
        <v>43</v>
      </c>
      <c r="G136" s="383"/>
      <c r="M136" s="118"/>
      <c r="O136" s="246"/>
      <c r="R136" s="118"/>
      <c r="S136" s="138"/>
      <c r="U136" s="314"/>
      <c r="V136" s="138"/>
      <c r="Z136" s="118"/>
    </row>
    <row r="137" spans="1:26" ht="12.75" hidden="1" outlineLevel="1">
      <c r="A137" s="278" t="s">
        <v>454</v>
      </c>
      <c r="B137" s="281">
        <f>'Corp Prop'!F53+Housing!F34+'City Dev'!F60+'HR &amp; Fac'!F64+'L&amp;G'!F54+'Cust Serv'!F52+Finance!F39+'Bus Imp &amp; Tech'!F54+'Direct Services'!F91+'City Leisure'!F73+'Env Dev'!F56+'Comm Dev Team'!F36+PCC!F60</f>
        <v>-49</v>
      </c>
      <c r="C137" s="253">
        <f>'Corp Prop'!G53+Housing!G34+'City Dev'!G60+'HR &amp; Fac'!G64+'L&amp;G'!G54+'Cust Serv'!G52+Finance!G39+'Bus Imp &amp; Tech'!G54+'Direct Services'!G91+'City Leisure'!G73+'Env Dev'!G56+'Comm Dev Team'!G36+PCC!G60</f>
        <v>-142</v>
      </c>
      <c r="D137" s="281">
        <f>'Corp Prop'!H53+Housing!H34+'City Dev'!H60+'HR &amp; Fac'!H64+'L&amp;G'!H54+'Cust Serv'!H52+Finance!H39+'Bus Imp &amp; Tech'!H54+'Direct Services'!H91+'City Leisure'!H73+'Env Dev'!H56+'Comm Dev Team'!H36+PCC!H60</f>
        <v>-47</v>
      </c>
      <c r="E137" s="252">
        <f>'Corp Prop'!I53+Housing!I34+'City Dev'!I60+'HR &amp; Fac'!I64+'L&amp;G'!I54+'Cust Serv'!I52+Finance!I39+'Bus Imp &amp; Tech'!I54+'Direct Services'!I91+'City Leisure'!I73+'Env Dev'!I56+'Comm Dev Team'!I36+PCC!I60</f>
        <v>0</v>
      </c>
      <c r="F137" s="300">
        <f>SUM(B137:E137)</f>
        <v>-238</v>
      </c>
      <c r="G137" s="253"/>
      <c r="M137" s="118"/>
      <c r="O137" s="246"/>
      <c r="R137" s="118"/>
      <c r="S137" s="138"/>
      <c r="U137" s="314"/>
      <c r="V137" s="138"/>
      <c r="Z137" s="118"/>
    </row>
    <row r="138" spans="1:26" ht="12.75" hidden="1" outlineLevel="1">
      <c r="A138" s="278" t="s">
        <v>510</v>
      </c>
      <c r="B138" s="252">
        <f>'Corp Prop'!F54+Housing!F35+'City Dev'!F61+'HR &amp; Fac'!F65+'L&amp;G'!F55+'Cust Serv'!F53+Finance!F40+'Bus Imp &amp; Tech'!F55+'Direct Services'!F92+'City Leisure'!F74+'Env Dev'!F57+'Comm Dev Team'!F37+PCC!F61</f>
        <v>-670</v>
      </c>
      <c r="C138" s="253">
        <f>'Corp Prop'!G54+Housing!G35+'City Dev'!G61+'HR &amp; Fac'!G65+'L&amp;G'!G55+'Cust Serv'!G53+Finance!G40+'Bus Imp &amp; Tech'!G55+'Direct Services'!G92+'City Leisure'!G74+'Env Dev'!G57+'Comm Dev Team'!G37+PCC!G61</f>
        <v>-371</v>
      </c>
      <c r="D138" s="252">
        <f>'Corp Prop'!H54+Housing!H35+'City Dev'!H61+'HR &amp; Fac'!H65+'L&amp;G'!H55+'Cust Serv'!H53+Finance!H40+'Bus Imp &amp; Tech'!H55+'Direct Services'!H92+'City Leisure'!H74+'Env Dev'!H57+'Comm Dev Team'!H37+PCC!H61</f>
        <v>-321</v>
      </c>
      <c r="E138" s="252">
        <f>'Corp Prop'!I54+Housing!I35+'City Dev'!I61+'HR &amp; Fac'!I65+'L&amp;G'!I55+'Cust Serv'!I53+Finance!I40+'Bus Imp &amp; Tech'!I55+'Direct Services'!I92+'City Leisure'!I74+'Env Dev'!I57+'Comm Dev Team'!I37+PCC!I61</f>
        <v>-314</v>
      </c>
      <c r="F138" s="259">
        <f>SUM(B138:E138)</f>
        <v>-1676</v>
      </c>
      <c r="G138" s="253"/>
      <c r="M138" s="118"/>
      <c r="O138" s="246"/>
      <c r="R138" s="118"/>
      <c r="S138" s="331" t="s">
        <v>447</v>
      </c>
      <c r="T138" s="332"/>
      <c r="U138" s="333"/>
      <c r="V138" s="138"/>
      <c r="Z138" s="118"/>
    </row>
    <row r="139" spans="1:26" ht="12.75" hidden="1" outlineLevel="1">
      <c r="A139" s="278" t="s">
        <v>511</v>
      </c>
      <c r="B139" s="254">
        <f>'Corp Prop'!F55+Housing!F36+'City Dev'!F62+'HR &amp; Fac'!F66+'L&amp;G'!F56+'Cust Serv'!F54+Finance!F41+'Bus Imp &amp; Tech'!F56+'Direct Services'!F93+'City Leisure'!F75+'Env Dev'!F58+'Comm Dev Team'!F38+PCC!F62</f>
        <v>-337</v>
      </c>
      <c r="C139" s="253">
        <f>'Corp Prop'!G55+Housing!G36+'City Dev'!G62+'HR &amp; Fac'!G66+'L&amp;G'!G56+'Cust Serv'!G54+Finance!G41+'Bus Imp &amp; Tech'!G56+'Direct Services'!G93+'City Leisure'!G75+'Env Dev'!G58+'Comm Dev Team'!G38+PCC!G62</f>
        <v>-63</v>
      </c>
      <c r="D139" s="254">
        <f>'Corp Prop'!H55+Housing!H36+'City Dev'!H62+'HR &amp; Fac'!H66+'L&amp;G'!H56+'Cust Serv'!H54+Finance!H41+'Bus Imp &amp; Tech'!H56+'Direct Services'!H93+'City Leisure'!H75+'Env Dev'!H58+'Comm Dev Team'!H38+PCC!H62</f>
        <v>46</v>
      </c>
      <c r="E139" s="252">
        <f>'Corp Prop'!I55+Housing!I36+'City Dev'!I62+'HR &amp; Fac'!I66+'L&amp;G'!I56+'Cust Serv'!I54+Finance!I41+'Bus Imp &amp; Tech'!I56+'Direct Services'!I93+'City Leisure'!I75+'Env Dev'!I58+'Comm Dev Team'!I38+PCC!I62</f>
        <v>-60</v>
      </c>
      <c r="F139" s="259">
        <f>SUM(B139:E139)</f>
        <v>-414</v>
      </c>
      <c r="G139" s="253"/>
      <c r="M139" s="118"/>
      <c r="O139" s="246"/>
      <c r="R139" s="118"/>
      <c r="S139" s="334" t="s">
        <v>448</v>
      </c>
      <c r="T139" s="335">
        <f>H21+H41+H61+H81-F140</f>
        <v>-1097</v>
      </c>
      <c r="U139" s="333"/>
      <c r="V139" s="138">
        <f>'Corp Prop'!F9+'Corp Prop'!G9+'Corp Prop'!H9+'Corp Prop'!I9</f>
        <v>-1097</v>
      </c>
      <c r="W139" s="138" t="s">
        <v>440</v>
      </c>
      <c r="Z139" s="118"/>
    </row>
    <row r="140" spans="1:25" s="124" customFormat="1" ht="12.75" hidden="1" outlineLevel="1">
      <c r="A140" s="282" t="s">
        <v>43</v>
      </c>
      <c r="B140" s="255">
        <f>SUM(B137:B139)</f>
        <v>-1056</v>
      </c>
      <c r="C140" s="255">
        <f>SUM(C137:C139)</f>
        <v>-576</v>
      </c>
      <c r="D140" s="255">
        <f>SUM(D137:D139)</f>
        <v>-322</v>
      </c>
      <c r="E140" s="255">
        <f>SUM(E137:E139)</f>
        <v>-374</v>
      </c>
      <c r="F140" s="269">
        <f>SUM(B140:E140)</f>
        <v>-2328</v>
      </c>
      <c r="G140" s="263"/>
      <c r="H140" s="279"/>
      <c r="I140" s="279"/>
      <c r="J140" s="279"/>
      <c r="K140" s="279"/>
      <c r="L140" s="279"/>
      <c r="O140" s="279"/>
      <c r="P140" s="279"/>
      <c r="Q140" s="279"/>
      <c r="S140" s="333"/>
      <c r="T140" s="333"/>
      <c r="U140" s="333"/>
      <c r="V140" s="320"/>
      <c r="W140" s="320"/>
      <c r="X140" s="320"/>
      <c r="Y140" s="320"/>
    </row>
    <row r="141" spans="1:26" ht="12.75" hidden="1" outlineLevel="1">
      <c r="A141" s="124" t="s">
        <v>372</v>
      </c>
      <c r="B141" s="298"/>
      <c r="C141" s="298"/>
      <c r="D141" s="298"/>
      <c r="E141" s="298"/>
      <c r="F141" s="298"/>
      <c r="G141" s="298"/>
      <c r="M141" s="118"/>
      <c r="O141" s="246"/>
      <c r="R141" s="118"/>
      <c r="S141" s="138"/>
      <c r="U141" s="314"/>
      <c r="V141" s="138"/>
      <c r="Z141" s="118"/>
    </row>
    <row r="142" spans="1:26" ht="12.75" hidden="1" outlineLevel="1">
      <c r="A142" s="277" t="s">
        <v>417</v>
      </c>
      <c r="B142" s="286">
        <f>-B137*0.8</f>
        <v>39.2</v>
      </c>
      <c r="C142" s="284">
        <f>-C137*0.8</f>
        <v>113.60000000000001</v>
      </c>
      <c r="D142" s="286">
        <f>-D137*0.8</f>
        <v>37.6</v>
      </c>
      <c r="E142" s="286">
        <f>-E137*0.8</f>
        <v>0</v>
      </c>
      <c r="F142" s="286">
        <f>SUM(B142:E142)</f>
        <v>190.4</v>
      </c>
      <c r="G142" s="285"/>
      <c r="M142" s="118"/>
      <c r="O142" s="246"/>
      <c r="R142" s="118"/>
      <c r="S142" s="138"/>
      <c r="U142" s="314"/>
      <c r="V142" s="138"/>
      <c r="Z142" s="118"/>
    </row>
    <row r="143" spans="1:26" ht="12.75" hidden="1" outlineLevel="1">
      <c r="A143" s="278" t="s">
        <v>443</v>
      </c>
      <c r="B143" s="287">
        <f>-B138*0.4</f>
        <v>268</v>
      </c>
      <c r="C143" s="285">
        <f>-C138*0.4</f>
        <v>148.4</v>
      </c>
      <c r="D143" s="287">
        <f>-D138*0.4</f>
        <v>128.4</v>
      </c>
      <c r="E143" s="287">
        <f>-E138*0.4</f>
        <v>125.60000000000001</v>
      </c>
      <c r="F143" s="287">
        <f>SUM(B143:E143)</f>
        <v>670.4</v>
      </c>
      <c r="G143" s="285"/>
      <c r="M143" s="118"/>
      <c r="O143" s="246"/>
      <c r="R143" s="118"/>
      <c r="S143" s="138"/>
      <c r="U143" s="314"/>
      <c r="V143" s="138"/>
      <c r="Z143" s="118"/>
    </row>
    <row r="144" spans="1:26" ht="12.75" hidden="1" outlineLevel="1">
      <c r="A144" s="278" t="s">
        <v>444</v>
      </c>
      <c r="B144" s="287">
        <v>0</v>
      </c>
      <c r="C144" s="285">
        <v>0</v>
      </c>
      <c r="D144" s="287">
        <v>0</v>
      </c>
      <c r="E144" s="287">
        <v>0</v>
      </c>
      <c r="F144" s="287">
        <f>SUM(B144:E144)</f>
        <v>0</v>
      </c>
      <c r="G144" s="285"/>
      <c r="M144" s="118"/>
      <c r="O144" s="246"/>
      <c r="R144" s="118"/>
      <c r="S144" s="138"/>
      <c r="U144" s="314"/>
      <c r="V144" s="138"/>
      <c r="Z144" s="118"/>
    </row>
    <row r="145" spans="1:26" ht="12.75" hidden="1" outlineLevel="1">
      <c r="A145" s="282" t="s">
        <v>43</v>
      </c>
      <c r="B145" s="288">
        <f>SUM(B142:B144)</f>
        <v>307.2</v>
      </c>
      <c r="C145" s="289">
        <f>SUM(C142:C144)</f>
        <v>262</v>
      </c>
      <c r="D145" s="288">
        <f>SUM(D142:D144)</f>
        <v>166</v>
      </c>
      <c r="E145" s="288">
        <f>SUM(E142:E144)</f>
        <v>125.60000000000001</v>
      </c>
      <c r="F145" s="288">
        <f>SUM(F142:F144)</f>
        <v>860.8</v>
      </c>
      <c r="G145" s="382"/>
      <c r="M145" s="118"/>
      <c r="O145" s="246"/>
      <c r="R145" s="118"/>
      <c r="S145" s="138"/>
      <c r="U145" s="314"/>
      <c r="V145" s="138"/>
      <c r="Z145" s="118"/>
    </row>
    <row r="146" spans="13:26" ht="12.75" hidden="1" outlineLevel="1">
      <c r="M146" s="118"/>
      <c r="O146" s="246"/>
      <c r="R146" s="118"/>
      <c r="S146" s="138"/>
      <c r="U146" s="314"/>
      <c r="V146" s="138"/>
      <c r="Z146" s="118"/>
    </row>
    <row r="147" spans="1:26" ht="12.75" hidden="1" outlineLevel="1">
      <c r="A147" s="280" t="s">
        <v>438</v>
      </c>
      <c r="B147" s="260" t="s">
        <v>507</v>
      </c>
      <c r="C147" s="260" t="s">
        <v>509</v>
      </c>
      <c r="D147" s="260" t="s">
        <v>512</v>
      </c>
      <c r="E147" s="260" t="s">
        <v>513</v>
      </c>
      <c r="F147" s="260" t="s">
        <v>43</v>
      </c>
      <c r="G147" s="383"/>
      <c r="M147" s="118"/>
      <c r="O147" s="246"/>
      <c r="R147" s="118"/>
      <c r="S147" s="138"/>
      <c r="U147" s="314"/>
      <c r="V147" s="138"/>
      <c r="Z147" s="118"/>
    </row>
    <row r="148" spans="1:26" ht="12.75" hidden="1" outlineLevel="1">
      <c r="A148" s="278" t="s">
        <v>454</v>
      </c>
      <c r="B148" s="281">
        <f>'Corp Prop'!F59+Housing!F40+'City Dev'!F66+'HR &amp; Fac'!F70+'L&amp;G'!F60+'Cust Serv'!F58+Finance!F45+'Bus Imp &amp; Tech'!F60+'Direct Services'!F97+'City Leisure'!F79+'Env Dev'!F62+'Comm Dev Team'!F42+PCC!F66</f>
        <v>0</v>
      </c>
      <c r="C148" s="281">
        <f>'Corp Prop'!G59+Housing!G40+'City Dev'!G66+'HR &amp; Fac'!G70+'L&amp;G'!G60+'Cust Serv'!G58+Finance!G45+'Bus Imp &amp; Tech'!G60+'Direct Services'!G97+'City Leisure'!G79+'Env Dev'!G62+'Comm Dev Team'!G42+PCC!G66</f>
        <v>0</v>
      </c>
      <c r="D148" s="281">
        <f>'Corp Prop'!H59+Housing!H40+'City Dev'!H66+'HR &amp; Fac'!H70+'L&amp;G'!H60+'Cust Serv'!H58+Finance!H45+'Bus Imp &amp; Tech'!H60+'Direct Services'!H97+'City Leisure'!H79+'Env Dev'!H62+'Comm Dev Team'!H42+PCC!H66</f>
        <v>0</v>
      </c>
      <c r="E148" s="281">
        <f>'Corp Prop'!I59+Housing!I40+'City Dev'!I66+'HR &amp; Fac'!I70+'L&amp;G'!I60+'Cust Serv'!I58+Finance!I45+'Bus Imp &amp; Tech'!I60+'Direct Services'!I97+'City Leisure'!I79+'Env Dev'!I62+'Comm Dev Team'!I42+PCC!I66</f>
        <v>0</v>
      </c>
      <c r="F148" s="300">
        <f>SUM(B148:E148)</f>
        <v>0</v>
      </c>
      <c r="G148" s="253"/>
      <c r="M148" s="118"/>
      <c r="O148" s="246"/>
      <c r="R148" s="118"/>
      <c r="S148" s="138"/>
      <c r="U148" s="314"/>
      <c r="V148" s="138"/>
      <c r="Z148" s="118"/>
    </row>
    <row r="149" spans="1:26" ht="12.75" hidden="1" outlineLevel="1">
      <c r="A149" s="278" t="s">
        <v>510</v>
      </c>
      <c r="B149" s="252">
        <f>'Corp Prop'!F60+Housing!F41+'City Dev'!F67+'HR &amp; Fac'!F71+'L&amp;G'!F61+'Cust Serv'!F59+Finance!F46+'Bus Imp &amp; Tech'!F61+'Direct Services'!F98+'City Leisure'!F80+'Env Dev'!F63+'Comm Dev Team'!F43+PCC!F67</f>
        <v>-90</v>
      </c>
      <c r="C149" s="252">
        <f>'Corp Prop'!G60+Housing!G41+'City Dev'!G67+'HR &amp; Fac'!G71+'L&amp;G'!G61+'Cust Serv'!G59+Finance!G46+'Bus Imp &amp; Tech'!G61+'Direct Services'!G98+'City Leisure'!G80+'Env Dev'!G63+'Comm Dev Team'!G43+PCC!G67</f>
        <v>-150</v>
      </c>
      <c r="D149" s="252">
        <f>'Corp Prop'!H60+Housing!H41+'City Dev'!H67+'HR &amp; Fac'!H71+'L&amp;G'!H61+'Cust Serv'!H59+Finance!H46+'Bus Imp &amp; Tech'!H61+'Direct Services'!H98+'City Leisure'!H80+'Env Dev'!H63+'Comm Dev Team'!H43+PCC!H67</f>
        <v>-17</v>
      </c>
      <c r="E149" s="252">
        <f>'Corp Prop'!I60+Housing!I41+'City Dev'!I67+'HR &amp; Fac'!I71+'L&amp;G'!I61+'Cust Serv'!I59+Finance!I46+'Bus Imp &amp; Tech'!I61+'Direct Services'!I98+'City Leisure'!I80+'Env Dev'!I63+'Comm Dev Team'!I43+PCC!I67</f>
        <v>0</v>
      </c>
      <c r="F149" s="259">
        <f>SUM(B149:E149)</f>
        <v>-257</v>
      </c>
      <c r="G149" s="253"/>
      <c r="M149" s="118"/>
      <c r="O149" s="246"/>
      <c r="R149" s="118"/>
      <c r="S149" s="331" t="s">
        <v>447</v>
      </c>
      <c r="T149" s="332"/>
      <c r="U149" s="333"/>
      <c r="V149" s="138"/>
      <c r="Z149" s="118"/>
    </row>
    <row r="150" spans="1:26" ht="12.75" hidden="1" outlineLevel="1">
      <c r="A150" s="278" t="s">
        <v>511</v>
      </c>
      <c r="B150" s="254">
        <f>'Corp Prop'!F61+Housing!F42+'City Dev'!F68+'HR &amp; Fac'!F72+'L&amp;G'!F62+'Cust Serv'!F60+Finance!F47+'Bus Imp &amp; Tech'!F62+'Direct Services'!F99+'City Leisure'!F81+'Env Dev'!F64+'Comm Dev Team'!F44+PCC!F68</f>
        <v>-119</v>
      </c>
      <c r="C150" s="254">
        <f>'Corp Prop'!G61+Housing!G42+'City Dev'!G68+'HR &amp; Fac'!G72+'L&amp;G'!G62+'Cust Serv'!G60+Finance!G47+'Bus Imp &amp; Tech'!G62+'Direct Services'!G99+'City Leisure'!G81+'Env Dev'!G64+'Comm Dev Team'!G44+PCC!G68</f>
        <v>-84</v>
      </c>
      <c r="D150" s="254">
        <f>'Corp Prop'!H61+Housing!H42+'City Dev'!H68+'HR &amp; Fac'!H72+'L&amp;G'!H62+'Cust Serv'!H60+Finance!H47+'Bus Imp &amp; Tech'!H62+'Direct Services'!H99+'City Leisure'!H81+'Env Dev'!H64+'Comm Dev Team'!H44+PCC!H68</f>
        <v>-133</v>
      </c>
      <c r="E150" s="254">
        <f>'Corp Prop'!I61+Housing!I42+'City Dev'!I68+'HR &amp; Fac'!I72+'L&amp;G'!I62+'Cust Serv'!I60+Finance!I47+'Bus Imp &amp; Tech'!I62+'Direct Services'!I99+'City Leisure'!I81+'Env Dev'!I64+'Comm Dev Team'!I44+PCC!I68</f>
        <v>-10</v>
      </c>
      <c r="F150" s="259">
        <f>SUM(B150:E150)</f>
        <v>-346</v>
      </c>
      <c r="G150" s="253"/>
      <c r="M150" s="118"/>
      <c r="O150" s="246"/>
      <c r="R150" s="118"/>
      <c r="S150" s="334" t="s">
        <v>448</v>
      </c>
      <c r="T150" s="335">
        <f>J21+J41+J61+J81-F151</f>
        <v>0</v>
      </c>
      <c r="U150" s="333"/>
      <c r="V150" s="138"/>
      <c r="Z150" s="118"/>
    </row>
    <row r="151" spans="1:25" s="124" customFormat="1" ht="12.75" hidden="1" outlineLevel="1">
      <c r="A151" s="282" t="s">
        <v>43</v>
      </c>
      <c r="B151" s="255">
        <f>SUM(B148:B150)</f>
        <v>-209</v>
      </c>
      <c r="C151" s="265">
        <f>SUM(C148:C150)</f>
        <v>-234</v>
      </c>
      <c r="D151" s="255">
        <f>SUM(D148:D150)</f>
        <v>-150</v>
      </c>
      <c r="E151" s="269">
        <f>SUM(E148:E150)</f>
        <v>-10</v>
      </c>
      <c r="F151" s="255">
        <f>SUM(B151:E151)</f>
        <v>-603</v>
      </c>
      <c r="G151" s="263"/>
      <c r="H151" s="279"/>
      <c r="I151" s="279"/>
      <c r="J151" s="279"/>
      <c r="K151" s="279"/>
      <c r="L151" s="279"/>
      <c r="O151" s="279"/>
      <c r="P151" s="279"/>
      <c r="Q151" s="279"/>
      <c r="S151" s="333"/>
      <c r="T151" s="333"/>
      <c r="U151" s="333"/>
      <c r="V151" s="320"/>
      <c r="W151" s="320"/>
      <c r="X151" s="320"/>
      <c r="Y151" s="320"/>
    </row>
    <row r="152" spans="1:26" ht="12.75" hidden="1" outlineLevel="1">
      <c r="A152" s="124" t="s">
        <v>372</v>
      </c>
      <c r="B152" s="298"/>
      <c r="C152" s="298"/>
      <c r="D152" s="298"/>
      <c r="E152" s="298"/>
      <c r="F152" s="298"/>
      <c r="G152" s="298"/>
      <c r="M152" s="118"/>
      <c r="O152" s="246"/>
      <c r="R152" s="118"/>
      <c r="S152" s="138"/>
      <c r="U152" s="314"/>
      <c r="V152" s="138"/>
      <c r="Z152" s="118"/>
    </row>
    <row r="153" spans="1:26" ht="12.75" hidden="1" outlineLevel="1">
      <c r="A153" s="277" t="s">
        <v>417</v>
      </c>
      <c r="B153" s="286">
        <f>-B148*0.8</f>
        <v>0</v>
      </c>
      <c r="C153" s="284">
        <f>-C148*0.8</f>
        <v>0</v>
      </c>
      <c r="D153" s="286">
        <f>-D148*0.8</f>
        <v>0</v>
      </c>
      <c r="E153" s="286">
        <f>-E148*0.8</f>
        <v>0</v>
      </c>
      <c r="F153" s="286">
        <f>SUM(B153:E153)</f>
        <v>0</v>
      </c>
      <c r="G153" s="285"/>
      <c r="M153" s="118"/>
      <c r="O153" s="246"/>
      <c r="R153" s="118"/>
      <c r="S153" s="138"/>
      <c r="U153" s="314"/>
      <c r="V153" s="138"/>
      <c r="Z153" s="118"/>
    </row>
    <row r="154" spans="1:26" ht="12.75" hidden="1" outlineLevel="1">
      <c r="A154" s="278" t="s">
        <v>443</v>
      </c>
      <c r="B154" s="287">
        <f>-B149*0.4</f>
        <v>36</v>
      </c>
      <c r="C154" s="285">
        <f>-C149*0.4</f>
        <v>60</v>
      </c>
      <c r="D154" s="287">
        <f>-D149*0.4</f>
        <v>6.800000000000001</v>
      </c>
      <c r="E154" s="287">
        <f>-E149*0.4</f>
        <v>0</v>
      </c>
      <c r="F154" s="287">
        <f>SUM(B154:E154)</f>
        <v>102.8</v>
      </c>
      <c r="G154" s="285"/>
      <c r="M154" s="118"/>
      <c r="O154" s="246"/>
      <c r="R154" s="118"/>
      <c r="S154" s="138"/>
      <c r="U154" s="314"/>
      <c r="V154" s="138"/>
      <c r="Z154" s="118"/>
    </row>
    <row r="155" spans="1:26" ht="12.75" hidden="1" outlineLevel="1">
      <c r="A155" s="278" t="s">
        <v>444</v>
      </c>
      <c r="B155" s="287">
        <v>0</v>
      </c>
      <c r="C155" s="285">
        <v>0</v>
      </c>
      <c r="D155" s="287">
        <v>0</v>
      </c>
      <c r="E155" s="287">
        <v>0</v>
      </c>
      <c r="F155" s="287">
        <f>SUM(B155:E155)</f>
        <v>0</v>
      </c>
      <c r="G155" s="285"/>
      <c r="M155" s="118"/>
      <c r="O155" s="246"/>
      <c r="R155" s="118"/>
      <c r="S155" s="138"/>
      <c r="U155" s="314"/>
      <c r="V155" s="138"/>
      <c r="Z155" s="118"/>
    </row>
    <row r="156" spans="1:26" ht="12.75" hidden="1" outlineLevel="1">
      <c r="A156" s="282" t="s">
        <v>43</v>
      </c>
      <c r="B156" s="288">
        <f>SUM(B153:B155)</f>
        <v>36</v>
      </c>
      <c r="C156" s="289">
        <f>SUM(C153:C155)</f>
        <v>60</v>
      </c>
      <c r="D156" s="288">
        <f>SUM(D153:D155)</f>
        <v>6.800000000000001</v>
      </c>
      <c r="E156" s="288">
        <f>SUM(E153:E155)</f>
        <v>0</v>
      </c>
      <c r="F156" s="288">
        <f>SUM(F153:F155)</f>
        <v>102.8</v>
      </c>
      <c r="G156" s="382"/>
      <c r="M156" s="118"/>
      <c r="O156" s="246"/>
      <c r="R156" s="118"/>
      <c r="S156" s="138"/>
      <c r="U156" s="314"/>
      <c r="V156" s="138"/>
      <c r="Z156" s="118"/>
    </row>
    <row r="157" spans="13:26" ht="12.75" hidden="1" outlineLevel="1">
      <c r="M157" s="118"/>
      <c r="O157" s="246"/>
      <c r="R157" s="118"/>
      <c r="S157" s="138"/>
      <c r="U157" s="314"/>
      <c r="V157" s="138"/>
      <c r="Z157" s="118"/>
    </row>
    <row r="158" spans="1:26" ht="12.75" hidden="1" outlineLevel="1">
      <c r="A158" s="282" t="s">
        <v>439</v>
      </c>
      <c r="B158" s="288">
        <f>B134+B145+B156</f>
        <v>567.2</v>
      </c>
      <c r="C158" s="288">
        <f>C134+C145+C156</f>
        <v>488.8</v>
      </c>
      <c r="D158" s="288">
        <f>D134+D145+D156</f>
        <v>529.5999999999999</v>
      </c>
      <c r="E158" s="288">
        <f>E134+E145+E156</f>
        <v>361.20000000000005</v>
      </c>
      <c r="F158" s="288">
        <f>SUM(B158:E158)</f>
        <v>1946.8</v>
      </c>
      <c r="G158" s="382"/>
      <c r="M158" s="118"/>
      <c r="O158" s="246"/>
      <c r="R158" s="118"/>
      <c r="S158" s="138"/>
      <c r="U158" s="314"/>
      <c r="V158" s="138"/>
      <c r="Z158" s="118"/>
    </row>
    <row r="159" ht="12.75" collapsed="1"/>
  </sheetData>
  <mergeCells count="32">
    <mergeCell ref="C86:D86"/>
    <mergeCell ref="C106:D106"/>
    <mergeCell ref="C6:D6"/>
    <mergeCell ref="C26:D26"/>
    <mergeCell ref="C46:D46"/>
    <mergeCell ref="C66:D66"/>
    <mergeCell ref="J6:K6"/>
    <mergeCell ref="J26:K26"/>
    <mergeCell ref="L6:M6"/>
    <mergeCell ref="L26:M26"/>
    <mergeCell ref="H6:I6"/>
    <mergeCell ref="H26:I26"/>
    <mergeCell ref="E86:F86"/>
    <mergeCell ref="H86:I86"/>
    <mergeCell ref="E46:F46"/>
    <mergeCell ref="E66:F66"/>
    <mergeCell ref="E6:F6"/>
    <mergeCell ref="E26:F26"/>
    <mergeCell ref="L46:M46"/>
    <mergeCell ref="L66:M66"/>
    <mergeCell ref="E106:F106"/>
    <mergeCell ref="H106:I106"/>
    <mergeCell ref="A1:R1"/>
    <mergeCell ref="A2:R2"/>
    <mergeCell ref="J106:K106"/>
    <mergeCell ref="L106:M106"/>
    <mergeCell ref="H46:I46"/>
    <mergeCell ref="H66:I66"/>
    <mergeCell ref="L86:M86"/>
    <mergeCell ref="J86:K86"/>
    <mergeCell ref="J46:K46"/>
    <mergeCell ref="J66:K66"/>
  </mergeCells>
  <printOptions/>
  <pageMargins left="0.7480314960629921" right="0.7480314960629921" top="0.984251968503937" bottom="0.984251968503937" header="0.5118110236220472" footer="0.5118110236220472"/>
  <pageSetup fitToHeight="12" horizontalDpi="600" verticalDpi="600" orientation="landscape" paperSize="9" scale="68" r:id="rId1"/>
  <rowBreaks count="3" manualBreakCount="3">
    <brk id="44" max="17" man="1"/>
    <brk id="84" max="17" man="1"/>
    <brk id="124" max="17"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340</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S69"/>
  <sheetViews>
    <sheetView zoomScaleSheetLayoutView="75" workbookViewId="0" topLeftCell="A1">
      <pane ySplit="2" topLeftCell="BM21" activePane="bottomLeft" state="frozen"/>
      <selection pane="topLeft" activeCell="G37" sqref="G37"/>
      <selection pane="bottomLeft" activeCell="C43" sqref="C43"/>
    </sheetView>
  </sheetViews>
  <sheetFormatPr defaultColWidth="9.140625" defaultRowHeight="12.75"/>
  <cols>
    <col min="1" max="1" width="5.140625" style="1" bestFit="1" customWidth="1"/>
    <col min="2" max="2" width="19.7109375" style="1" customWidth="1"/>
    <col min="3" max="3" width="54.7109375" style="1" customWidth="1"/>
    <col min="4" max="4" width="4.28125" style="21" customWidth="1"/>
    <col min="5" max="5" width="7.7109375" style="44" customWidth="1"/>
    <col min="6" max="8" width="9.140625" style="1" customWidth="1"/>
    <col min="9" max="9" width="9.421875" style="1" customWidth="1"/>
    <col min="10" max="10" width="7.57421875" style="1" hidden="1" customWidth="1"/>
    <col min="11" max="11" width="1.1484375" style="1" customWidth="1"/>
    <col min="12" max="12" width="6.7109375" style="1" customWidth="1"/>
    <col min="13" max="13" width="5.7109375" style="1" bestFit="1" customWidth="1"/>
    <col min="14" max="14" width="6.28125" style="1" customWidth="1"/>
    <col min="15" max="15" width="5.7109375" style="1" bestFit="1" customWidth="1"/>
    <col min="16" max="16" width="5.7109375" style="1" hidden="1" customWidth="1"/>
    <col min="17" max="17" width="7.7109375" style="1" customWidth="1"/>
    <col min="18" max="18" width="1.8515625" style="1" customWidth="1"/>
    <col min="19" max="19" width="37.140625" style="1" customWidth="1"/>
    <col min="20" max="16384" width="9.140625" style="1" customWidth="1"/>
  </cols>
  <sheetData>
    <row r="1" spans="2:17" ht="20.25">
      <c r="B1" s="407" t="s">
        <v>95</v>
      </c>
      <c r="C1" s="407"/>
      <c r="D1" s="407"/>
      <c r="E1" s="407"/>
      <c r="F1" s="407"/>
      <c r="G1" s="407"/>
      <c r="H1" s="407"/>
      <c r="I1" s="407"/>
      <c r="J1" s="149"/>
      <c r="L1" s="149"/>
      <c r="M1" s="149"/>
      <c r="N1" s="149"/>
      <c r="O1" s="149"/>
      <c r="P1" s="149"/>
      <c r="Q1" s="149"/>
    </row>
    <row r="2" spans="1:17" ht="18" customHeight="1">
      <c r="A2" s="244"/>
      <c r="C2" s="2" t="s">
        <v>41</v>
      </c>
      <c r="D2" s="19"/>
      <c r="F2" s="33" t="s">
        <v>72</v>
      </c>
      <c r="G2" s="33" t="s">
        <v>76</v>
      </c>
      <c r="H2" s="33" t="s">
        <v>73</v>
      </c>
      <c r="I2" s="33" t="s">
        <v>74</v>
      </c>
      <c r="J2" s="33" t="s">
        <v>407</v>
      </c>
      <c r="L2" s="391" t="s">
        <v>278</v>
      </c>
      <c r="M2" s="391"/>
      <c r="N2" s="391"/>
      <c r="O2" s="391"/>
      <c r="P2" s="391"/>
      <c r="Q2" s="391"/>
    </row>
    <row r="3" spans="3:17" ht="45" customHeight="1">
      <c r="C3" s="2"/>
      <c r="D3" s="19"/>
      <c r="E3" s="31" t="s">
        <v>75</v>
      </c>
      <c r="F3" s="33" t="s">
        <v>42</v>
      </c>
      <c r="G3" s="33" t="s">
        <v>42</v>
      </c>
      <c r="H3" s="33" t="s">
        <v>42</v>
      </c>
      <c r="I3" s="33" t="s">
        <v>42</v>
      </c>
      <c r="J3" s="33" t="s">
        <v>42</v>
      </c>
      <c r="L3" s="127" t="s">
        <v>72</v>
      </c>
      <c r="M3" s="127" t="s">
        <v>76</v>
      </c>
      <c r="N3" s="127" t="s">
        <v>73</v>
      </c>
      <c r="O3" s="127" t="s">
        <v>74</v>
      </c>
      <c r="P3" s="127" t="s">
        <v>407</v>
      </c>
      <c r="Q3" s="127" t="s">
        <v>43</v>
      </c>
    </row>
    <row r="4" spans="3:17" ht="13.5" customHeight="1">
      <c r="C4" s="2"/>
      <c r="D4" s="19"/>
      <c r="E4" s="31"/>
      <c r="F4" s="33"/>
      <c r="G4" s="33"/>
      <c r="H4" s="33"/>
      <c r="I4" s="33"/>
      <c r="J4" s="33"/>
      <c r="L4" s="127"/>
      <c r="M4" s="127"/>
      <c r="N4" s="127"/>
      <c r="O4" s="127"/>
      <c r="P4" s="127"/>
      <c r="Q4" s="127"/>
    </row>
    <row r="5" spans="3:17" ht="15.75" customHeight="1">
      <c r="C5" s="33" t="s">
        <v>5</v>
      </c>
      <c r="D5" s="19"/>
      <c r="E5" s="31"/>
      <c r="F5" s="386">
        <v>1806</v>
      </c>
      <c r="G5" s="386">
        <f>F44</f>
        <v>1659</v>
      </c>
      <c r="H5" s="386">
        <f>G44</f>
        <v>1527</v>
      </c>
      <c r="I5" s="386">
        <f>H44</f>
        <v>1550</v>
      </c>
      <c r="J5" s="33"/>
      <c r="L5" s="127"/>
      <c r="M5" s="127"/>
      <c r="N5" s="127"/>
      <c r="O5" s="127"/>
      <c r="P5" s="127"/>
      <c r="Q5" s="127"/>
    </row>
    <row r="6" spans="2:17" ht="12.75">
      <c r="B6" s="397"/>
      <c r="C6" s="397"/>
      <c r="D6" s="46"/>
      <c r="F6" s="35"/>
      <c r="G6" s="35"/>
      <c r="H6" s="35"/>
      <c r="I6" s="35"/>
      <c r="J6" s="35"/>
      <c r="L6" s="139"/>
      <c r="M6" s="139"/>
      <c r="N6" s="139"/>
      <c r="O6" s="139"/>
      <c r="P6" s="139"/>
      <c r="Q6" s="47"/>
    </row>
    <row r="7" spans="2:17" ht="12.75">
      <c r="B7" s="2" t="s">
        <v>44</v>
      </c>
      <c r="F7" s="29"/>
      <c r="G7" s="29"/>
      <c r="H7" s="29"/>
      <c r="I7" s="29"/>
      <c r="J7" s="29"/>
      <c r="L7" s="139"/>
      <c r="M7" s="139"/>
      <c r="N7" s="139"/>
      <c r="O7" s="139"/>
      <c r="P7" s="139"/>
      <c r="Q7" s="47"/>
    </row>
    <row r="8" spans="1:17" ht="25.5">
      <c r="A8" s="1">
        <v>1</v>
      </c>
      <c r="B8" s="4" t="s">
        <v>96</v>
      </c>
      <c r="C8" s="5" t="s">
        <v>350</v>
      </c>
      <c r="D8" s="20"/>
      <c r="E8" s="44" t="s">
        <v>84</v>
      </c>
      <c r="F8" s="6">
        <v>-10</v>
      </c>
      <c r="G8" s="6"/>
      <c r="H8" s="6"/>
      <c r="I8" s="6"/>
      <c r="J8" s="6"/>
      <c r="L8" s="346"/>
      <c r="M8" s="346"/>
      <c r="N8" s="346"/>
      <c r="O8" s="346"/>
      <c r="P8" s="346"/>
      <c r="Q8" s="346">
        <f aca="true" t="shared" si="0" ref="Q8:Q18">SUM(L8:O8)</f>
        <v>0</v>
      </c>
    </row>
    <row r="9" spans="1:17" ht="25.5">
      <c r="A9" s="1">
        <v>2</v>
      </c>
      <c r="B9" s="4" t="s">
        <v>96</v>
      </c>
      <c r="C9" s="5" t="s">
        <v>97</v>
      </c>
      <c r="D9" s="20"/>
      <c r="E9" s="44" t="s">
        <v>80</v>
      </c>
      <c r="F9" s="6">
        <v>-5</v>
      </c>
      <c r="G9" s="6"/>
      <c r="H9" s="6"/>
      <c r="I9" s="6"/>
      <c r="J9" s="6"/>
      <c r="L9" s="346"/>
      <c r="M9" s="346"/>
      <c r="N9" s="346"/>
      <c r="O9" s="346"/>
      <c r="P9" s="346"/>
      <c r="Q9" s="346">
        <f t="shared" si="0"/>
        <v>0</v>
      </c>
    </row>
    <row r="10" spans="1:17" ht="25.5">
      <c r="A10" s="1">
        <v>3</v>
      </c>
      <c r="B10" s="4" t="s">
        <v>96</v>
      </c>
      <c r="C10" s="5" t="s">
        <v>98</v>
      </c>
      <c r="D10" s="20"/>
      <c r="E10" s="44" t="s">
        <v>80</v>
      </c>
      <c r="F10" s="6">
        <v>-5</v>
      </c>
      <c r="G10" s="6"/>
      <c r="H10" s="6"/>
      <c r="I10" s="6"/>
      <c r="J10" s="6"/>
      <c r="L10" s="346"/>
      <c r="M10" s="346"/>
      <c r="N10" s="346"/>
      <c r="O10" s="346"/>
      <c r="P10" s="346"/>
      <c r="Q10" s="346">
        <f t="shared" si="0"/>
        <v>0</v>
      </c>
    </row>
    <row r="11" spans="1:17" ht="25.5">
      <c r="A11" s="1">
        <v>4</v>
      </c>
      <c r="B11" s="4" t="s">
        <v>96</v>
      </c>
      <c r="C11" s="5" t="s">
        <v>99</v>
      </c>
      <c r="D11" s="20"/>
      <c r="E11" s="44" t="s">
        <v>80</v>
      </c>
      <c r="F11" s="6"/>
      <c r="G11" s="6"/>
      <c r="H11" s="30">
        <v>-3</v>
      </c>
      <c r="I11" s="30"/>
      <c r="J11" s="30"/>
      <c r="L11" s="346"/>
      <c r="M11" s="346"/>
      <c r="N11" s="346"/>
      <c r="O11" s="346"/>
      <c r="P11" s="346"/>
      <c r="Q11" s="346">
        <f t="shared" si="0"/>
        <v>0</v>
      </c>
    </row>
    <row r="12" spans="1:17" ht="56.25" customHeight="1">
      <c r="A12" s="1">
        <v>5</v>
      </c>
      <c r="B12" s="261" t="s">
        <v>96</v>
      </c>
      <c r="C12" s="270" t="s">
        <v>7</v>
      </c>
      <c r="D12" s="20"/>
      <c r="E12" s="44" t="s">
        <v>80</v>
      </c>
      <c r="F12" s="23"/>
      <c r="G12" s="23"/>
      <c r="H12" s="23">
        <v>-3</v>
      </c>
      <c r="I12" s="23"/>
      <c r="J12" s="23"/>
      <c r="L12" s="344"/>
      <c r="M12" s="344"/>
      <c r="N12" s="344"/>
      <c r="O12" s="344"/>
      <c r="P12" s="344"/>
      <c r="Q12" s="344">
        <f t="shared" si="0"/>
        <v>0</v>
      </c>
    </row>
    <row r="13" spans="1:17" ht="12.75">
      <c r="A13" s="1">
        <v>6</v>
      </c>
      <c r="B13" s="261" t="s">
        <v>96</v>
      </c>
      <c r="C13" s="270" t="s">
        <v>387</v>
      </c>
      <c r="D13" s="20"/>
      <c r="E13" s="44" t="s">
        <v>80</v>
      </c>
      <c r="F13" s="23">
        <v>-100</v>
      </c>
      <c r="G13" s="23"/>
      <c r="H13" s="23"/>
      <c r="I13" s="23"/>
      <c r="J13" s="23"/>
      <c r="L13" s="344"/>
      <c r="M13" s="344"/>
      <c r="N13" s="344"/>
      <c r="O13" s="344"/>
      <c r="P13" s="344"/>
      <c r="Q13" s="344">
        <f t="shared" si="0"/>
        <v>0</v>
      </c>
    </row>
    <row r="14" spans="1:17" ht="46.5" customHeight="1">
      <c r="A14" s="186">
        <v>7</v>
      </c>
      <c r="B14" s="261" t="s">
        <v>483</v>
      </c>
      <c r="C14" s="270" t="s">
        <v>420</v>
      </c>
      <c r="D14" s="20"/>
      <c r="E14" s="44" t="s">
        <v>80</v>
      </c>
      <c r="F14" s="23">
        <v>-15</v>
      </c>
      <c r="G14" s="23"/>
      <c r="H14" s="23"/>
      <c r="I14" s="23">
        <v>-2</v>
      </c>
      <c r="J14" s="23">
        <v>-1</v>
      </c>
      <c r="L14" s="344"/>
      <c r="M14" s="344"/>
      <c r="N14" s="344"/>
      <c r="O14" s="344"/>
      <c r="P14" s="344"/>
      <c r="Q14" s="344">
        <f t="shared" si="0"/>
        <v>0</v>
      </c>
    </row>
    <row r="15" spans="1:17" ht="38.25">
      <c r="A15" s="1">
        <v>8</v>
      </c>
      <c r="B15" s="4" t="s">
        <v>101</v>
      </c>
      <c r="C15" s="5" t="s">
        <v>102</v>
      </c>
      <c r="D15" s="20"/>
      <c r="E15" s="44" t="s">
        <v>84</v>
      </c>
      <c r="F15" s="6">
        <v>-5</v>
      </c>
      <c r="G15" s="6">
        <v>-5</v>
      </c>
      <c r="H15" s="6"/>
      <c r="I15" s="6"/>
      <c r="J15" s="6"/>
      <c r="L15" s="346"/>
      <c r="M15" s="346"/>
      <c r="N15" s="346"/>
      <c r="O15" s="346"/>
      <c r="P15" s="346"/>
      <c r="Q15" s="346">
        <f t="shared" si="0"/>
        <v>0</v>
      </c>
    </row>
    <row r="16" spans="1:19" ht="63.75">
      <c r="A16" s="1">
        <v>9</v>
      </c>
      <c r="B16" s="4" t="s">
        <v>101</v>
      </c>
      <c r="C16" s="5" t="s">
        <v>110</v>
      </c>
      <c r="D16" s="20"/>
      <c r="E16" s="44" t="s">
        <v>80</v>
      </c>
      <c r="F16" s="6"/>
      <c r="G16" s="6"/>
      <c r="H16" s="30">
        <v>25</v>
      </c>
      <c r="I16" s="30"/>
      <c r="J16" s="30"/>
      <c r="L16" s="346"/>
      <c r="M16" s="346"/>
      <c r="N16" s="346"/>
      <c r="O16" s="346"/>
      <c r="P16" s="346"/>
      <c r="Q16" s="346">
        <f t="shared" si="0"/>
        <v>0</v>
      </c>
      <c r="S16" s="227"/>
    </row>
    <row r="17" spans="1:19" ht="25.5">
      <c r="A17" s="1">
        <v>10</v>
      </c>
      <c r="B17" s="4" t="s">
        <v>101</v>
      </c>
      <c r="C17" s="5" t="s">
        <v>10</v>
      </c>
      <c r="D17" s="20"/>
      <c r="E17" s="44" t="s">
        <v>80</v>
      </c>
      <c r="F17" s="6"/>
      <c r="G17" s="6"/>
      <c r="H17" s="30">
        <v>25</v>
      </c>
      <c r="I17" s="30"/>
      <c r="J17" s="30"/>
      <c r="L17" s="346"/>
      <c r="M17" s="346"/>
      <c r="N17" s="346"/>
      <c r="O17" s="346"/>
      <c r="P17" s="346"/>
      <c r="Q17" s="346">
        <f t="shared" si="0"/>
        <v>0</v>
      </c>
      <c r="S17" s="227"/>
    </row>
    <row r="18" spans="1:19" ht="25.5">
      <c r="A18" s="1">
        <v>11</v>
      </c>
      <c r="B18" s="4" t="s">
        <v>101</v>
      </c>
      <c r="C18" s="5" t="s">
        <v>104</v>
      </c>
      <c r="D18" s="20"/>
      <c r="E18" s="44" t="s">
        <v>80</v>
      </c>
      <c r="F18" s="6"/>
      <c r="G18" s="6"/>
      <c r="H18" s="30">
        <v>25</v>
      </c>
      <c r="I18" s="30"/>
      <c r="J18" s="30"/>
      <c r="L18" s="346"/>
      <c r="M18" s="346"/>
      <c r="N18" s="346"/>
      <c r="O18" s="346"/>
      <c r="P18" s="346"/>
      <c r="Q18" s="346">
        <f t="shared" si="0"/>
        <v>0</v>
      </c>
      <c r="S18" s="227"/>
    </row>
    <row r="19" spans="2:17" s="21" customFormat="1" ht="12.75">
      <c r="B19" s="7"/>
      <c r="C19" s="8"/>
      <c r="D19" s="14"/>
      <c r="E19" s="48"/>
      <c r="F19" s="9"/>
      <c r="G19" s="9"/>
      <c r="H19" s="9"/>
      <c r="I19" s="9"/>
      <c r="J19" s="9"/>
      <c r="L19" s="347"/>
      <c r="M19" s="347"/>
      <c r="N19" s="347"/>
      <c r="O19" s="347"/>
      <c r="P19" s="347"/>
      <c r="Q19" s="347"/>
    </row>
    <row r="20" spans="2:17" s="21" customFormat="1" ht="13.5" thickBot="1">
      <c r="B20" s="393" t="s">
        <v>53</v>
      </c>
      <c r="C20" s="393"/>
      <c r="D20" s="11"/>
      <c r="E20" s="48"/>
      <c r="F20" s="12">
        <f>+SUM(F8:F18)</f>
        <v>-140</v>
      </c>
      <c r="G20" s="12">
        <f>+SUM(G8:G18)</f>
        <v>-5</v>
      </c>
      <c r="H20" s="12">
        <f>+SUM(H8:H18)</f>
        <v>69</v>
      </c>
      <c r="I20" s="12">
        <f>+SUM(I8:I18)</f>
        <v>-2</v>
      </c>
      <c r="J20" s="12">
        <f>+SUM(J8:J18)</f>
        <v>-1</v>
      </c>
      <c r="L20" s="345">
        <f aca="true" t="shared" si="1" ref="L20:Q20">+SUM(L8:L18)</f>
        <v>0</v>
      </c>
      <c r="M20" s="345">
        <f t="shared" si="1"/>
        <v>0</v>
      </c>
      <c r="N20" s="345">
        <f t="shared" si="1"/>
        <v>0</v>
      </c>
      <c r="O20" s="345">
        <f t="shared" si="1"/>
        <v>0</v>
      </c>
      <c r="P20" s="345">
        <f t="shared" si="1"/>
        <v>0</v>
      </c>
      <c r="Q20" s="345">
        <f t="shared" si="1"/>
        <v>0</v>
      </c>
    </row>
    <row r="21" spans="2:17" s="21" customFormat="1" ht="12.75" customHeight="1">
      <c r="B21" s="11"/>
      <c r="C21" s="11"/>
      <c r="D21" s="11"/>
      <c r="E21" s="48"/>
      <c r="F21" s="35"/>
      <c r="G21" s="35"/>
      <c r="H21" s="35"/>
      <c r="I21" s="35"/>
      <c r="J21" s="35"/>
      <c r="L21" s="350"/>
      <c r="M21" s="350"/>
      <c r="N21" s="350"/>
      <c r="O21" s="350"/>
      <c r="P21" s="350"/>
      <c r="Q21" s="350"/>
    </row>
    <row r="22" spans="2:17" s="21" customFormat="1" ht="12.75">
      <c r="B22" s="393" t="s">
        <v>54</v>
      </c>
      <c r="C22" s="393"/>
      <c r="D22" s="11"/>
      <c r="E22" s="48"/>
      <c r="F22" s="15"/>
      <c r="G22" s="15"/>
      <c r="H22" s="15"/>
      <c r="I22" s="15"/>
      <c r="J22" s="15"/>
      <c r="L22" s="348"/>
      <c r="M22" s="348"/>
      <c r="N22" s="348"/>
      <c r="O22" s="348"/>
      <c r="P22" s="348"/>
      <c r="Q22" s="348"/>
    </row>
    <row r="23" spans="1:17" ht="25.5">
      <c r="A23" s="1">
        <f>+A18+1</f>
        <v>12</v>
      </c>
      <c r="B23" s="261" t="s">
        <v>105</v>
      </c>
      <c r="C23" s="270" t="s">
        <v>106</v>
      </c>
      <c r="D23" s="20"/>
      <c r="E23" s="44" t="s">
        <v>80</v>
      </c>
      <c r="F23" s="23">
        <v>-14</v>
      </c>
      <c r="G23" s="23">
        <v>-13</v>
      </c>
      <c r="H23" s="23">
        <v>-11</v>
      </c>
      <c r="I23" s="23">
        <v>-10</v>
      </c>
      <c r="J23" s="23">
        <v>-9</v>
      </c>
      <c r="L23" s="344"/>
      <c r="M23" s="344"/>
      <c r="N23" s="344"/>
      <c r="O23" s="344"/>
      <c r="P23" s="344"/>
      <c r="Q23" s="344">
        <f>SUM(L23:O23)</f>
        <v>0</v>
      </c>
    </row>
    <row r="24" spans="1:17" ht="38.25">
      <c r="A24" s="1">
        <f>+A23+1</f>
        <v>13</v>
      </c>
      <c r="B24" s="4" t="s">
        <v>101</v>
      </c>
      <c r="C24" s="5" t="s">
        <v>108</v>
      </c>
      <c r="D24" s="20"/>
      <c r="E24" s="44" t="s">
        <v>80</v>
      </c>
      <c r="F24" s="6"/>
      <c r="G24" s="6"/>
      <c r="H24" s="30">
        <v>-75</v>
      </c>
      <c r="I24" s="30"/>
      <c r="J24" s="30"/>
      <c r="L24" s="346"/>
      <c r="M24" s="346"/>
      <c r="N24" s="346">
        <v>1</v>
      </c>
      <c r="O24" s="346"/>
      <c r="P24" s="346"/>
      <c r="Q24" s="346">
        <f>SUM(L24:O24)</f>
        <v>1</v>
      </c>
    </row>
    <row r="25" spans="1:17" ht="51">
      <c r="A25" s="1">
        <f>+A24+1</f>
        <v>14</v>
      </c>
      <c r="B25" s="261" t="s">
        <v>101</v>
      </c>
      <c r="C25" s="270" t="s">
        <v>119</v>
      </c>
      <c r="D25" s="20"/>
      <c r="E25" s="44" t="s">
        <v>84</v>
      </c>
      <c r="F25" s="23">
        <v>-36</v>
      </c>
      <c r="G25" s="23">
        <v>-66</v>
      </c>
      <c r="H25" s="23"/>
      <c r="I25" s="23"/>
      <c r="J25" s="23"/>
      <c r="L25" s="344">
        <v>1</v>
      </c>
      <c r="M25" s="344">
        <v>1.5</v>
      </c>
      <c r="N25" s="344"/>
      <c r="O25" s="344"/>
      <c r="P25" s="344"/>
      <c r="Q25" s="344">
        <f>SUM(L25:O25)</f>
        <v>2.5</v>
      </c>
    </row>
    <row r="26" spans="2:17" s="21" customFormat="1" ht="12.75">
      <c r="B26" s="7"/>
      <c r="C26" s="8"/>
      <c r="D26" s="14"/>
      <c r="E26" s="48"/>
      <c r="F26" s="10"/>
      <c r="G26" s="10"/>
      <c r="H26" s="10"/>
      <c r="I26" s="10"/>
      <c r="J26" s="10"/>
      <c r="L26" s="347"/>
      <c r="M26" s="347"/>
      <c r="N26" s="347"/>
      <c r="O26" s="347"/>
      <c r="P26" s="347"/>
      <c r="Q26" s="347"/>
    </row>
    <row r="27" spans="2:17" s="21" customFormat="1" ht="13.5" thickBot="1">
      <c r="B27" s="393" t="s">
        <v>55</v>
      </c>
      <c r="C27" s="393"/>
      <c r="D27" s="11"/>
      <c r="E27" s="48"/>
      <c r="F27" s="12">
        <f>+SUM(F23:F25)</f>
        <v>-50</v>
      </c>
      <c r="G27" s="12">
        <f>+SUM(G23:G25)</f>
        <v>-79</v>
      </c>
      <c r="H27" s="12">
        <f>+SUM(H23:H25)</f>
        <v>-86</v>
      </c>
      <c r="I27" s="12">
        <f>+SUM(I23:I25)</f>
        <v>-10</v>
      </c>
      <c r="J27" s="12">
        <f>+SUM(J23:J25)</f>
        <v>-9</v>
      </c>
      <c r="L27" s="345">
        <f aca="true" t="shared" si="2" ref="L27:Q27">+SUM(L23:L25)</f>
        <v>1</v>
      </c>
      <c r="M27" s="345">
        <f t="shared" si="2"/>
        <v>1.5</v>
      </c>
      <c r="N27" s="345">
        <f t="shared" si="2"/>
        <v>1</v>
      </c>
      <c r="O27" s="345">
        <f t="shared" si="2"/>
        <v>0</v>
      </c>
      <c r="P27" s="345">
        <f t="shared" si="2"/>
        <v>0</v>
      </c>
      <c r="Q27" s="345">
        <f t="shared" si="2"/>
        <v>3.5</v>
      </c>
    </row>
    <row r="28" spans="2:17" s="21" customFormat="1" ht="12.75">
      <c r="B28" s="17" t="s">
        <v>56</v>
      </c>
      <c r="C28" s="18"/>
      <c r="D28" s="14"/>
      <c r="E28" s="48"/>
      <c r="F28" s="15"/>
      <c r="G28" s="15"/>
      <c r="H28" s="15"/>
      <c r="I28" s="15"/>
      <c r="J28" s="15"/>
      <c r="L28" s="350"/>
      <c r="M28" s="350"/>
      <c r="N28" s="350"/>
      <c r="O28" s="350"/>
      <c r="P28" s="350"/>
      <c r="Q28" s="350"/>
    </row>
    <row r="29" spans="1:17" ht="51">
      <c r="A29" s="1">
        <f>+A25+1</f>
        <v>15</v>
      </c>
      <c r="B29" s="4" t="s">
        <v>120</v>
      </c>
      <c r="C29" s="5" t="s">
        <v>121</v>
      </c>
      <c r="D29" s="20"/>
      <c r="E29" s="44" t="s">
        <v>80</v>
      </c>
      <c r="F29" s="6"/>
      <c r="G29" s="6">
        <v>-5</v>
      </c>
      <c r="H29" s="6"/>
      <c r="I29" s="6"/>
      <c r="J29" s="6"/>
      <c r="L29" s="346"/>
      <c r="M29" s="346"/>
      <c r="N29" s="346"/>
      <c r="O29" s="346"/>
      <c r="P29" s="346"/>
      <c r="Q29" s="346">
        <f>SUM(L29:O29)</f>
        <v>0</v>
      </c>
    </row>
    <row r="30" spans="1:17" ht="12.75">
      <c r="A30" s="1">
        <f>+A29+1</f>
        <v>16</v>
      </c>
      <c r="B30" s="4" t="s">
        <v>120</v>
      </c>
      <c r="C30" s="5" t="s">
        <v>122</v>
      </c>
      <c r="D30" s="20"/>
      <c r="E30" s="44" t="s">
        <v>80</v>
      </c>
      <c r="F30" s="6">
        <v>-5</v>
      </c>
      <c r="G30" s="6">
        <v>-15</v>
      </c>
      <c r="H30" s="6"/>
      <c r="I30" s="6"/>
      <c r="J30" s="6"/>
      <c r="L30" s="346"/>
      <c r="M30" s="346"/>
      <c r="N30" s="346"/>
      <c r="O30" s="346"/>
      <c r="P30" s="346"/>
      <c r="Q30" s="346">
        <f>SUM(L30:O30)</f>
        <v>0</v>
      </c>
    </row>
    <row r="31" spans="1:17" ht="25.5">
      <c r="A31" s="1">
        <v>17</v>
      </c>
      <c r="B31" s="307" t="s">
        <v>96</v>
      </c>
      <c r="C31" s="270" t="s">
        <v>318</v>
      </c>
      <c r="D31" s="20"/>
      <c r="E31" s="48" t="s">
        <v>83</v>
      </c>
      <c r="F31" s="22">
        <v>-14</v>
      </c>
      <c r="G31" s="23">
        <v>-14</v>
      </c>
      <c r="H31" s="23"/>
      <c r="I31" s="23"/>
      <c r="J31" s="23"/>
      <c r="L31" s="344">
        <v>0.5</v>
      </c>
      <c r="M31" s="344">
        <v>0.5</v>
      </c>
      <c r="N31" s="344"/>
      <c r="O31" s="344"/>
      <c r="P31" s="344"/>
      <c r="Q31" s="344">
        <f>SUM(L31:O31)</f>
        <v>1</v>
      </c>
    </row>
    <row r="32" spans="1:17" ht="12.75">
      <c r="A32" s="1">
        <v>18</v>
      </c>
      <c r="B32" s="307" t="s">
        <v>107</v>
      </c>
      <c r="C32" s="270" t="s">
        <v>388</v>
      </c>
      <c r="D32" s="52"/>
      <c r="E32" s="48" t="s">
        <v>83</v>
      </c>
      <c r="F32" s="22">
        <v>-14</v>
      </c>
      <c r="G32" s="23">
        <v>-14</v>
      </c>
      <c r="H32" s="23"/>
      <c r="I32" s="23"/>
      <c r="J32" s="23"/>
      <c r="L32" s="344">
        <v>0.5</v>
      </c>
      <c r="M32" s="344">
        <v>0.5</v>
      </c>
      <c r="N32" s="344"/>
      <c r="O32" s="344"/>
      <c r="P32" s="344"/>
      <c r="Q32" s="344">
        <f>SUM(L32:O32)</f>
        <v>1</v>
      </c>
    </row>
    <row r="33" spans="2:17" s="21" customFormat="1" ht="12.75">
      <c r="B33" s="7"/>
      <c r="C33" s="8"/>
      <c r="D33" s="14"/>
      <c r="E33" s="48"/>
      <c r="F33" s="9"/>
      <c r="G33" s="9"/>
      <c r="H33" s="9"/>
      <c r="I33" s="9"/>
      <c r="J33" s="9"/>
      <c r="L33" s="350"/>
      <c r="M33" s="350"/>
      <c r="N33" s="350"/>
      <c r="O33" s="350"/>
      <c r="P33" s="350"/>
      <c r="Q33" s="350"/>
    </row>
    <row r="34" spans="2:17" s="21" customFormat="1" ht="13.5" thickBot="1">
      <c r="B34" s="393" t="s">
        <v>58</v>
      </c>
      <c r="C34" s="393"/>
      <c r="D34" s="11"/>
      <c r="E34" s="48"/>
      <c r="F34" s="12">
        <f>SUM(F29:F32)</f>
        <v>-33</v>
      </c>
      <c r="G34" s="12">
        <f>SUM(G29:G32)</f>
        <v>-48</v>
      </c>
      <c r="H34" s="12">
        <f>SUM(H29:H32)</f>
        <v>0</v>
      </c>
      <c r="I34" s="12">
        <f>SUM(I29:I32)</f>
        <v>0</v>
      </c>
      <c r="J34" s="12">
        <f>SUM(J29:J32)</f>
        <v>0</v>
      </c>
      <c r="L34" s="345">
        <f aca="true" t="shared" si="3" ref="L34:Q34">SUM(L29:L32)</f>
        <v>1</v>
      </c>
      <c r="M34" s="345">
        <f t="shared" si="3"/>
        <v>1</v>
      </c>
      <c r="N34" s="345">
        <f t="shared" si="3"/>
        <v>0</v>
      </c>
      <c r="O34" s="345">
        <f t="shared" si="3"/>
        <v>0</v>
      </c>
      <c r="P34" s="345">
        <f t="shared" si="3"/>
        <v>0</v>
      </c>
      <c r="Q34" s="345">
        <f t="shared" si="3"/>
        <v>2</v>
      </c>
    </row>
    <row r="35" spans="2:17" s="21" customFormat="1" ht="12.75">
      <c r="B35" s="17" t="s">
        <v>61</v>
      </c>
      <c r="C35" s="18"/>
      <c r="D35" s="14"/>
      <c r="E35" s="48"/>
      <c r="F35" s="15"/>
      <c r="G35" s="15"/>
      <c r="H35" s="15"/>
      <c r="I35" s="15"/>
      <c r="J35" s="15"/>
      <c r="L35" s="341"/>
      <c r="M35" s="341"/>
      <c r="N35" s="341"/>
      <c r="O35" s="341"/>
      <c r="P35" s="341"/>
      <c r="Q35" s="341"/>
    </row>
    <row r="36" spans="1:19" ht="43.5" customHeight="1">
      <c r="A36" s="1">
        <v>19</v>
      </c>
      <c r="B36" s="4" t="s">
        <v>120</v>
      </c>
      <c r="C36" s="5" t="s">
        <v>421</v>
      </c>
      <c r="D36" s="20"/>
      <c r="F36" s="30">
        <v>40</v>
      </c>
      <c r="G36" s="6"/>
      <c r="H36" s="6"/>
      <c r="I36" s="6"/>
      <c r="J36" s="6"/>
      <c r="L36" s="346"/>
      <c r="M36" s="346"/>
      <c r="N36" s="346"/>
      <c r="O36" s="346"/>
      <c r="P36" s="346"/>
      <c r="Q36" s="346">
        <f>SUM(L36:O36)</f>
        <v>0</v>
      </c>
      <c r="R36" s="21"/>
      <c r="S36" s="21"/>
    </row>
    <row r="37" spans="1:19" ht="16.5" customHeight="1">
      <c r="A37" s="21">
        <v>20</v>
      </c>
      <c r="B37" s="307" t="s">
        <v>96</v>
      </c>
      <c r="C37" s="270" t="s">
        <v>51</v>
      </c>
      <c r="D37" s="14"/>
      <c r="E37" s="48"/>
      <c r="F37" s="308">
        <v>36</v>
      </c>
      <c r="G37" s="308"/>
      <c r="H37" s="308"/>
      <c r="I37" s="308"/>
      <c r="J37" s="308"/>
      <c r="K37" s="21"/>
      <c r="L37" s="344">
        <v>-1</v>
      </c>
      <c r="M37" s="344"/>
      <c r="N37" s="344"/>
      <c r="O37" s="344"/>
      <c r="P37" s="344"/>
      <c r="Q37" s="344">
        <f>SUM(L37:O37)</f>
        <v>-1</v>
      </c>
      <c r="R37" s="306"/>
      <c r="S37" s="306"/>
    </row>
    <row r="38" spans="1:19" ht="16.5" customHeight="1">
      <c r="A38" s="21">
        <v>21</v>
      </c>
      <c r="B38" s="307" t="s">
        <v>120</v>
      </c>
      <c r="C38" s="270" t="s">
        <v>49</v>
      </c>
      <c r="D38" s="14"/>
      <c r="E38" s="48"/>
      <c r="F38" s="308"/>
      <c r="G38" s="308"/>
      <c r="H38" s="308">
        <v>40</v>
      </c>
      <c r="I38" s="308"/>
      <c r="J38" s="308"/>
      <c r="K38" s="21"/>
      <c r="L38" s="344"/>
      <c r="M38" s="344"/>
      <c r="N38" s="344">
        <v>-1</v>
      </c>
      <c r="O38" s="344"/>
      <c r="P38" s="344"/>
      <c r="Q38" s="344">
        <f>SUM(L38:O38)</f>
        <v>-1</v>
      </c>
      <c r="R38" s="306"/>
      <c r="S38" s="306"/>
    </row>
    <row r="39" spans="6:19" ht="12.75">
      <c r="F39" s="29"/>
      <c r="G39" s="29"/>
      <c r="H39" s="29"/>
      <c r="I39" s="29"/>
      <c r="J39" s="29"/>
      <c r="L39" s="341"/>
      <c r="M39" s="341"/>
      <c r="N39" s="341"/>
      <c r="O39" s="341"/>
      <c r="P39" s="341"/>
      <c r="Q39" s="341"/>
      <c r="R39" s="21"/>
      <c r="S39" s="21"/>
    </row>
    <row r="40" spans="2:17" s="21" customFormat="1" ht="13.5" thickBot="1">
      <c r="B40" s="393" t="s">
        <v>63</v>
      </c>
      <c r="C40" s="393"/>
      <c r="D40" s="11"/>
      <c r="E40" s="48"/>
      <c r="F40" s="12">
        <f>+SUM(F36:F38)</f>
        <v>76</v>
      </c>
      <c r="G40" s="12">
        <f>+SUM(G36:G38)</f>
        <v>0</v>
      </c>
      <c r="H40" s="12">
        <f>+SUM(H36:H38)</f>
        <v>40</v>
      </c>
      <c r="I40" s="12">
        <f>+SUM(I36:I38)</f>
        <v>0</v>
      </c>
      <c r="J40" s="12">
        <f>+SUM(J36:J38)</f>
        <v>0</v>
      </c>
      <c r="L40" s="345">
        <f aca="true" t="shared" si="4" ref="L40:Q40">+SUM(L36:L38)</f>
        <v>-1</v>
      </c>
      <c r="M40" s="345">
        <f t="shared" si="4"/>
        <v>0</v>
      </c>
      <c r="N40" s="345">
        <f t="shared" si="4"/>
        <v>-1</v>
      </c>
      <c r="O40" s="345">
        <f t="shared" si="4"/>
        <v>0</v>
      </c>
      <c r="P40" s="345">
        <f t="shared" si="4"/>
        <v>0</v>
      </c>
      <c r="Q40" s="345">
        <f t="shared" si="4"/>
        <v>-2</v>
      </c>
    </row>
    <row r="41" spans="6:17" ht="12.75">
      <c r="F41" s="29"/>
      <c r="G41" s="29"/>
      <c r="H41" s="29"/>
      <c r="I41" s="29"/>
      <c r="J41" s="29"/>
      <c r="L41" s="341"/>
      <c r="M41" s="341"/>
      <c r="N41" s="341"/>
      <c r="O41" s="341"/>
      <c r="P41" s="341"/>
      <c r="Q41" s="341"/>
    </row>
    <row r="42" spans="2:17" s="21" customFormat="1" ht="13.5" thickBot="1">
      <c r="B42" s="393" t="s">
        <v>123</v>
      </c>
      <c r="C42" s="393"/>
      <c r="D42" s="11"/>
      <c r="E42" s="48"/>
      <c r="F42" s="12">
        <f aca="true" t="shared" si="5" ref="F42:K42">+F40+F34+F27+F20</f>
        <v>-147</v>
      </c>
      <c r="G42" s="12">
        <f t="shared" si="5"/>
        <v>-132</v>
      </c>
      <c r="H42" s="12">
        <f t="shared" si="5"/>
        <v>23</v>
      </c>
      <c r="I42" s="12">
        <f t="shared" si="5"/>
        <v>-12</v>
      </c>
      <c r="J42" s="12">
        <f t="shared" si="5"/>
        <v>-10</v>
      </c>
      <c r="K42" s="12">
        <f t="shared" si="5"/>
        <v>0</v>
      </c>
      <c r="L42" s="345">
        <f aca="true" t="shared" si="6" ref="L42:Q42">+L40+L34+L27+L20</f>
        <v>1</v>
      </c>
      <c r="M42" s="345">
        <f t="shared" si="6"/>
        <v>2.5</v>
      </c>
      <c r="N42" s="345">
        <f t="shared" si="6"/>
        <v>0</v>
      </c>
      <c r="O42" s="345">
        <f t="shared" si="6"/>
        <v>0</v>
      </c>
      <c r="P42" s="345">
        <f t="shared" si="6"/>
        <v>0</v>
      </c>
      <c r="Q42" s="345">
        <f t="shared" si="6"/>
        <v>3.5</v>
      </c>
    </row>
    <row r="43" spans="2:17" s="21" customFormat="1" ht="12.75">
      <c r="B43" s="11"/>
      <c r="C43" s="11"/>
      <c r="D43" s="11"/>
      <c r="E43" s="48"/>
      <c r="F43" s="35"/>
      <c r="G43" s="35"/>
      <c r="H43" s="35"/>
      <c r="I43" s="35"/>
      <c r="J43" s="35"/>
      <c r="L43" s="348"/>
      <c r="M43" s="348"/>
      <c r="N43" s="348"/>
      <c r="O43" s="348"/>
      <c r="P43" s="348"/>
      <c r="Q43" s="348"/>
    </row>
    <row r="44" spans="2:17" s="21" customFormat="1" ht="15" customHeight="1" thickBot="1">
      <c r="B44" s="393" t="s">
        <v>6</v>
      </c>
      <c r="C44" s="393"/>
      <c r="D44" s="11"/>
      <c r="E44" s="48"/>
      <c r="F44" s="12">
        <f>F5+F42</f>
        <v>1659</v>
      </c>
      <c r="G44" s="12">
        <f>G5+G42</f>
        <v>1527</v>
      </c>
      <c r="H44" s="12">
        <f>H5+H42</f>
        <v>1550</v>
      </c>
      <c r="I44" s="12">
        <f>I5+I42</f>
        <v>1538</v>
      </c>
      <c r="J44" s="35"/>
      <c r="L44" s="348"/>
      <c r="M44" s="348"/>
      <c r="N44" s="348"/>
      <c r="O44" s="348"/>
      <c r="P44" s="348"/>
      <c r="Q44" s="348"/>
    </row>
    <row r="45" spans="6:10" ht="14.25" customHeight="1">
      <c r="F45" s="29"/>
      <c r="G45" s="29"/>
      <c r="H45" s="29"/>
      <c r="I45" s="29"/>
      <c r="J45" s="29"/>
    </row>
    <row r="46" spans="2:10" ht="14.25" customHeight="1" hidden="1">
      <c r="B46" s="2" t="s">
        <v>270</v>
      </c>
      <c r="E46" s="48"/>
      <c r="F46" s="35">
        <f>1038.698+F42</f>
        <v>891.6980000000001</v>
      </c>
      <c r="G46" s="35">
        <f>F46+G42</f>
        <v>759.6980000000001</v>
      </c>
      <c r="H46" s="35">
        <f>G46+H42</f>
        <v>782.6980000000001</v>
      </c>
      <c r="I46" s="35">
        <f>H46+I42</f>
        <v>770.6980000000001</v>
      </c>
      <c r="J46" s="35">
        <f>I46+J42</f>
        <v>760.6980000000001</v>
      </c>
    </row>
    <row r="47" spans="2:10" ht="14.25" customHeight="1" hidden="1">
      <c r="B47" s="2" t="s">
        <v>467</v>
      </c>
      <c r="C47" s="2"/>
      <c r="E47" s="48"/>
      <c r="F47" s="35">
        <v>917.698</v>
      </c>
      <c r="G47" s="35">
        <v>879.698</v>
      </c>
      <c r="H47" s="35">
        <v>863.158</v>
      </c>
      <c r="I47" s="35">
        <v>843.109</v>
      </c>
      <c r="J47" s="35">
        <v>823.405</v>
      </c>
    </row>
    <row r="48" spans="2:10" ht="14.25" customHeight="1" hidden="1">
      <c r="B48" s="2" t="s">
        <v>473</v>
      </c>
      <c r="E48" s="48"/>
      <c r="F48" s="35">
        <f>F47-F46</f>
        <v>25.999999999999886</v>
      </c>
      <c r="G48" s="35">
        <f>G47-G46</f>
        <v>119.99999999999989</v>
      </c>
      <c r="H48" s="35">
        <f>H47-H46</f>
        <v>80.45999999999992</v>
      </c>
      <c r="I48" s="35">
        <f>I47-I46</f>
        <v>72.41099999999994</v>
      </c>
      <c r="J48" s="35">
        <f>J47-J46</f>
        <v>62.70699999999988</v>
      </c>
    </row>
    <row r="49" ht="12.75">
      <c r="K49" s="21"/>
    </row>
    <row r="50" spans="2:11" ht="12.75">
      <c r="B50" s="43"/>
      <c r="C50" s="2" t="s">
        <v>469</v>
      </c>
      <c r="K50" s="21"/>
    </row>
    <row r="51" ht="12.75">
      <c r="K51" s="21"/>
    </row>
    <row r="53" spans="3:12" ht="12.75" hidden="1">
      <c r="C53" s="33" t="s">
        <v>472</v>
      </c>
      <c r="E53" s="297" t="s">
        <v>445</v>
      </c>
      <c r="F53" s="296" t="s">
        <v>72</v>
      </c>
      <c r="G53" s="292" t="s">
        <v>76</v>
      </c>
      <c r="H53" s="296" t="s">
        <v>73</v>
      </c>
      <c r="I53" s="296" t="s">
        <v>74</v>
      </c>
      <c r="J53" s="296" t="s">
        <v>407</v>
      </c>
      <c r="K53" s="21"/>
      <c r="L53" s="251" t="s">
        <v>446</v>
      </c>
    </row>
    <row r="54" spans="3:12" ht="12.75" hidden="1">
      <c r="C54" s="33"/>
      <c r="E54" s="293" t="s">
        <v>454</v>
      </c>
      <c r="F54" s="295">
        <f aca="true" t="shared" si="7" ref="F54:K54">F31+F32</f>
        <v>-28</v>
      </c>
      <c r="G54" s="295">
        <f t="shared" si="7"/>
        <v>-28</v>
      </c>
      <c r="H54" s="295">
        <f t="shared" si="7"/>
        <v>0</v>
      </c>
      <c r="I54" s="295">
        <f t="shared" si="7"/>
        <v>0</v>
      </c>
      <c r="J54" s="295">
        <f t="shared" si="7"/>
        <v>0</v>
      </c>
      <c r="K54" s="295">
        <f t="shared" si="7"/>
        <v>0</v>
      </c>
      <c r="L54" s="291">
        <f>SUM(F54:I54)</f>
        <v>-56</v>
      </c>
    </row>
    <row r="55" spans="3:12" ht="12.75" hidden="1">
      <c r="C55" s="33"/>
      <c r="E55" s="293" t="s">
        <v>510</v>
      </c>
      <c r="F55" s="295"/>
      <c r="G55" s="295"/>
      <c r="H55" s="295"/>
      <c r="I55" s="295"/>
      <c r="J55" s="295"/>
      <c r="K55" s="201"/>
      <c r="L55" s="291">
        <f>SUM(F55:I55)</f>
        <v>0</v>
      </c>
    </row>
    <row r="56" spans="3:12" ht="12.75" hidden="1">
      <c r="C56" s="33"/>
      <c r="E56" s="293" t="s">
        <v>511</v>
      </c>
      <c r="F56" s="295">
        <f>F29+F30</f>
        <v>-5</v>
      </c>
      <c r="G56" s="295">
        <f>G29+G30</f>
        <v>-20</v>
      </c>
      <c r="H56" s="295">
        <f>H29+H30</f>
        <v>0</v>
      </c>
      <c r="I56" s="295">
        <f>I29+I30</f>
        <v>0</v>
      </c>
      <c r="J56" s="295">
        <f>J29+J30</f>
        <v>0</v>
      </c>
      <c r="K56" s="201"/>
      <c r="L56" s="291">
        <f>SUM(F56:I56)</f>
        <v>-25</v>
      </c>
    </row>
    <row r="57" spans="3:12" ht="12.75" hidden="1">
      <c r="C57" s="33"/>
      <c r="E57" s="251" t="s">
        <v>446</v>
      </c>
      <c r="F57" s="294">
        <f>SUM(F54:F56)</f>
        <v>-33</v>
      </c>
      <c r="G57" s="290">
        <f aca="true" t="shared" si="8" ref="G57:L57">SUM(G54:G56)</f>
        <v>-48</v>
      </c>
      <c r="H57" s="294">
        <f t="shared" si="8"/>
        <v>0</v>
      </c>
      <c r="I57" s="294">
        <f t="shared" si="8"/>
        <v>0</v>
      </c>
      <c r="J57" s="294">
        <f t="shared" si="8"/>
        <v>0</v>
      </c>
      <c r="K57" s="153"/>
      <c r="L57" s="294">
        <f t="shared" si="8"/>
        <v>-81</v>
      </c>
    </row>
    <row r="58" spans="3:5" ht="12.75" hidden="1">
      <c r="C58" s="33"/>
      <c r="E58" s="48"/>
    </row>
    <row r="59" spans="3:12" ht="12.75" hidden="1">
      <c r="C59" s="33" t="s">
        <v>485</v>
      </c>
      <c r="E59" s="297" t="s">
        <v>445</v>
      </c>
      <c r="F59" s="296" t="s">
        <v>72</v>
      </c>
      <c r="G59" s="292" t="s">
        <v>76</v>
      </c>
      <c r="H59" s="296" t="s">
        <v>73</v>
      </c>
      <c r="I59" s="296"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F8+F15</f>
        <v>-15</v>
      </c>
      <c r="G61" s="295">
        <f>G8+G15</f>
        <v>-5</v>
      </c>
      <c r="H61" s="295">
        <f>H8+H15</f>
        <v>0</v>
      </c>
      <c r="I61" s="295">
        <f>I8+I15</f>
        <v>0</v>
      </c>
      <c r="J61" s="295">
        <f>J8+J15</f>
        <v>0</v>
      </c>
      <c r="K61" s="201"/>
      <c r="L61" s="291">
        <f>SUM(F61:I61)</f>
        <v>-20</v>
      </c>
    </row>
    <row r="62" spans="3:12" ht="12.75" hidden="1">
      <c r="C62" s="33"/>
      <c r="E62" s="293" t="s">
        <v>511</v>
      </c>
      <c r="F62" s="295">
        <f>F9+F10+F11+F12+F13+F14+F16+F17+F18</f>
        <v>-125</v>
      </c>
      <c r="G62" s="295">
        <f>G9+G10+G11+G12+G13+G14+G16+G17+G18</f>
        <v>0</v>
      </c>
      <c r="H62" s="295">
        <f>H9+H10+H11+H12+H13+H14+H16+H17+H18</f>
        <v>69</v>
      </c>
      <c r="I62" s="295">
        <f>I9+I10+I11+I12+I13+I14+I16+I17+I18</f>
        <v>-2</v>
      </c>
      <c r="J62" s="295">
        <f>J9+J10+J11+J12+J13+J14+J16+J17+J18</f>
        <v>-1</v>
      </c>
      <c r="K62" s="201"/>
      <c r="L62" s="291">
        <f>SUM(F62:I62)</f>
        <v>-58</v>
      </c>
    </row>
    <row r="63" spans="3:12" ht="12.75" hidden="1">
      <c r="C63" s="33"/>
      <c r="E63" s="251" t="s">
        <v>446</v>
      </c>
      <c r="F63" s="294">
        <f>SUM(F60:F62)</f>
        <v>-140</v>
      </c>
      <c r="G63" s="290">
        <f>SUM(G60:G62)</f>
        <v>-5</v>
      </c>
      <c r="H63" s="294">
        <f>SUM(H60:H62)</f>
        <v>69</v>
      </c>
      <c r="I63" s="294">
        <f>SUM(I60:I62)</f>
        <v>-2</v>
      </c>
      <c r="J63" s="294">
        <f>SUM(J60:J62)</f>
        <v>-1</v>
      </c>
      <c r="K63" s="153"/>
      <c r="L63" s="294">
        <f>SUM(L60:L62)</f>
        <v>-78</v>
      </c>
    </row>
    <row r="64" spans="3:5" ht="12.75" hidden="1">
      <c r="C64" s="33"/>
      <c r="E64" s="48"/>
    </row>
    <row r="65" spans="3:12" ht="12.75" hidden="1">
      <c r="C65" s="33" t="s">
        <v>27</v>
      </c>
      <c r="E65" s="297" t="s">
        <v>445</v>
      </c>
      <c r="F65" s="296" t="s">
        <v>72</v>
      </c>
      <c r="G65" s="292" t="s">
        <v>76</v>
      </c>
      <c r="H65" s="296" t="s">
        <v>73</v>
      </c>
      <c r="I65" s="296"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F25</f>
        <v>-36</v>
      </c>
      <c r="G67" s="295">
        <f>G25</f>
        <v>-66</v>
      </c>
      <c r="H67" s="295">
        <f>H25</f>
        <v>0</v>
      </c>
      <c r="I67" s="295">
        <f>I25</f>
        <v>0</v>
      </c>
      <c r="J67" s="295">
        <f>J25</f>
        <v>0</v>
      </c>
      <c r="K67" s="201"/>
      <c r="L67" s="291">
        <f>SUM(F67:I67)</f>
        <v>-102</v>
      </c>
    </row>
    <row r="68" spans="5:12" ht="12.75" hidden="1">
      <c r="E68" s="293" t="s">
        <v>511</v>
      </c>
      <c r="F68" s="295">
        <f>F23+F24</f>
        <v>-14</v>
      </c>
      <c r="G68" s="295">
        <f>G23+G24</f>
        <v>-13</v>
      </c>
      <c r="H68" s="295">
        <f>H23+H24</f>
        <v>-86</v>
      </c>
      <c r="I68" s="295">
        <f>I23+I24</f>
        <v>-10</v>
      </c>
      <c r="J68" s="295">
        <f>J23+J24</f>
        <v>-9</v>
      </c>
      <c r="K68" s="201"/>
      <c r="L68" s="291">
        <f>SUM(F68:I68)</f>
        <v>-123</v>
      </c>
    </row>
    <row r="69" spans="5:12" ht="12.75" hidden="1">
      <c r="E69" s="251" t="s">
        <v>446</v>
      </c>
      <c r="F69" s="294">
        <f>SUM(F66:F68)</f>
        <v>-50</v>
      </c>
      <c r="G69" s="290">
        <f>SUM(G66:G68)</f>
        <v>-79</v>
      </c>
      <c r="H69" s="294">
        <f>SUM(H66:H68)</f>
        <v>-86</v>
      </c>
      <c r="I69" s="294">
        <f>SUM(I66:I68)</f>
        <v>-10</v>
      </c>
      <c r="J69" s="294">
        <f>SUM(J66:J68)</f>
        <v>-9</v>
      </c>
      <c r="K69" s="153"/>
      <c r="L69" s="294">
        <f>SUM(L66:L68)</f>
        <v>-225</v>
      </c>
    </row>
  </sheetData>
  <mergeCells count="10">
    <mergeCell ref="B1:I1"/>
    <mergeCell ref="B6:C6"/>
    <mergeCell ref="B20:C20"/>
    <mergeCell ref="L2:Q2"/>
    <mergeCell ref="B44:C44"/>
    <mergeCell ref="B40:C40"/>
    <mergeCell ref="B42:C42"/>
    <mergeCell ref="B22:C22"/>
    <mergeCell ref="B27:C27"/>
    <mergeCell ref="B34:C34"/>
  </mergeCells>
  <conditionalFormatting sqref="F40:J40 Q8:Q18 Q36:Q38 F8:J38 L40:Q40 Q29:Q32 L27:Q27 L20:Q20 L42:Q44 Q23:Q25 L34:Q34 F42:F44 G43:J44 G42:K42">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4" r:id="rId1"/>
  <headerFooter alignWithMargins="0">
    <oddHeader>&amp;C&amp;16Detailed General Fund Budget Proposals 2013-17&amp;R&amp;16Appendix 3</oddHeader>
    <oddFooter>&amp;CPage &amp;P</oddFooter>
  </headerFooter>
  <rowBreaks count="1" manualBreakCount="1">
    <brk id="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3(j)</dc:title>
  <dc:subject/>
  <dc:creator>Oxford City Council</dc:creator>
  <cp:keywords>Council meetings;Government, politics and public administration; Local government; Decision making; Council meetings;</cp:keywords>
  <dc:description/>
  <cp:lastModifiedBy>mmetcalfe</cp:lastModifiedBy>
  <cp:lastPrinted>2012-12-11T10:35:50Z</cp:lastPrinted>
  <dcterms:created xsi:type="dcterms:W3CDTF">2011-09-16T15:05:47Z</dcterms:created>
  <dcterms:modified xsi:type="dcterms:W3CDTF">2012-12-11T14:46:12Z</dcterms:modified>
  <cp:category/>
  <cp:version/>
  <cp:contentType/>
  <cp:contentStatus/>
</cp:coreProperties>
</file>